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0" tabRatio="922"/>
  </bookViews>
  <sheets>
    <sheet name="汇总表" sheetId="11" r:id="rId1"/>
    <sheet name="硬件购置" sheetId="1" r:id="rId2"/>
    <sheet name="硬件及基础软件集成" sheetId="9" r:id="rId3"/>
    <sheet name="系统开发" sheetId="6" r:id="rId4"/>
    <sheet name="(建设期+质保期)通讯链路和云资源租赁" sheetId="14" r:id="rId5"/>
    <sheet name="智能转单服务租赁" sheetId="15" r:id="rId6"/>
  </sheets>
  <definedNames>
    <definedName name="_xlnm._FilterDatabase" localSheetId="1" hidden="1">硬件购置!$A$1:$H$233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eric wan</author>
  </authors>
  <commentList>
    <comment ref="A1" authorId="0">
      <text>
        <r>
          <rPr>
            <sz val="9"/>
            <rFont val="宋体"/>
            <charset val="134"/>
          </rPr>
          <t>信息化办:
只有标红内容可修改，除备注外，其他列不能为空</t>
        </r>
      </text>
    </comment>
    <comment ref="B1" authorId="0">
      <text>
        <r>
          <rPr>
            <b/>
            <sz val="9"/>
            <rFont val="宋体"/>
            <charset val="134"/>
          </rPr>
          <t>信息化办：没有用到的硬件名称必须整行删除</t>
        </r>
        <r>
          <rPr>
            <sz val="9"/>
            <rFont val="宋体"/>
            <charset val="134"/>
          </rPr>
          <t xml:space="preserve">
</t>
        </r>
      </text>
    </comment>
  </commentList>
</comments>
</file>

<file path=xl/comments2.xml><?xml version="1.0" encoding="utf-8"?>
<comments xmlns="http://schemas.openxmlformats.org/spreadsheetml/2006/main">
  <authors>
    <author>song ni</author>
  </authors>
  <commentList>
    <comment ref="A1" authorId="0">
      <text>
        <r>
          <rPr>
            <sz val="9"/>
            <rFont val="宋体"/>
            <charset val="134"/>
          </rPr>
          <t>信息化办</t>
        </r>
        <r>
          <rPr>
            <sz val="9"/>
            <rFont val="Tahoma"/>
            <charset val="134"/>
          </rPr>
          <t xml:space="preserve">:
</t>
        </r>
        <r>
          <rPr>
            <sz val="9"/>
            <rFont val="宋体"/>
            <charset val="134"/>
          </rPr>
          <t>只有标红内容可修改，除备注外，其他列不能为空</t>
        </r>
      </text>
    </comment>
  </commentList>
</comments>
</file>

<file path=xl/comments3.xml><?xml version="1.0" encoding="utf-8"?>
<comments xmlns="http://schemas.openxmlformats.org/spreadsheetml/2006/main">
  <authors>
    <author>eric wan</author>
  </authors>
  <commentList>
    <comment ref="A1" authorId="0">
      <text>
        <r>
          <rPr>
            <b/>
            <sz val="9"/>
            <rFont val="宋体"/>
            <charset val="134"/>
          </rPr>
          <t>信息化办:
只有标红内容可修改，除备注外，其他列不能为空</t>
        </r>
      </text>
    </comment>
  </commentList>
</comments>
</file>

<file path=xl/comments4.xml><?xml version="1.0" encoding="utf-8"?>
<comments xmlns="http://schemas.openxmlformats.org/spreadsheetml/2006/main">
  <authors>
    <author>eric wan</author>
  </authors>
  <commentList>
    <comment ref="A1" authorId="0">
      <text>
        <r>
          <rPr>
            <sz val="9"/>
            <rFont val="宋体"/>
            <charset val="134"/>
          </rPr>
          <t>信息化办:
只有标红内容可修改，
所有列不能为空</t>
        </r>
      </text>
    </comment>
  </commentList>
</comments>
</file>

<file path=xl/comments5.xml><?xml version="1.0" encoding="utf-8"?>
<comments xmlns="http://schemas.openxmlformats.org/spreadsheetml/2006/main">
  <authors>
    <author>eric wan</author>
  </authors>
  <commentList>
    <comment ref="A1" authorId="0">
      <text>
        <r>
          <rPr>
            <sz val="9"/>
            <rFont val="宋体"/>
            <charset val="134"/>
          </rPr>
          <t>信息化办:
只有标红内容可修改，
所有列不能为空</t>
        </r>
      </text>
    </comment>
  </commentList>
</comments>
</file>

<file path=xl/sharedStrings.xml><?xml version="1.0" encoding="utf-8"?>
<sst xmlns="http://schemas.openxmlformats.org/spreadsheetml/2006/main" count="839" uniqueCount="383">
  <si>
    <t>珠海市斗门区市民服务中心信息化工程项目报价汇总表</t>
  </si>
  <si>
    <t>序号</t>
  </si>
  <si>
    <t>类别</t>
  </si>
  <si>
    <t>报价（元）</t>
  </si>
  <si>
    <t>备注</t>
  </si>
  <si>
    <t>建设费用</t>
  </si>
  <si>
    <t>硬件购置费用</t>
  </si>
  <si>
    <t>硬件及基础软件集成费用</t>
  </si>
  <si>
    <t>系统开发费用</t>
  </si>
  <si>
    <t>租赁费用</t>
  </si>
  <si>
    <t>智能转单服务租赁费用</t>
  </si>
  <si>
    <t>建设费用合计</t>
  </si>
  <si>
    <t>硬件类别</t>
  </si>
  <si>
    <t>硬件名称</t>
  </si>
  <si>
    <t>投标品牌及型号</t>
  </si>
  <si>
    <t>配置参数</t>
  </si>
  <si>
    <t>数量</t>
  </si>
  <si>
    <t>单价(元)</t>
  </si>
  <si>
    <t>小计(元)</t>
  </si>
  <si>
    <t>计算机网络</t>
  </si>
  <si>
    <t>600宽机柜</t>
  </si>
  <si>
    <t>尺寸(宽*深*高)≥600*1000*2000mm,平板网孔门，前门单开，后门双开、活动轮、支撑脚。</t>
  </si>
  <si>
    <t>12口16A竖装PDU</t>
  </si>
  <si>
    <t>1、电流：≥16A；
2、≥12位插座；
3、≥5米长3*4电源线；</t>
  </si>
  <si>
    <t>汇聚交换机</t>
  </si>
  <si>
    <r>
      <rPr>
        <b/>
        <sz val="10"/>
        <rFont val="宋体"/>
        <charset val="134"/>
      </rPr>
      <t>▲1.交换容量≥1.36Tbps，包转发率≥420 Mpps</t>
    </r>
    <r>
      <rPr>
        <sz val="10"/>
        <rFont val="宋体"/>
        <charset val="134"/>
      </rPr>
      <t xml:space="preserve">
2.为了提高设备可靠性，支持模块化可插拔双电源；
3.48个千兆SFP光，4个万兆SFP+；
4.支持业务扩展插槽数≥1，扩展支持8个SFP+端口或4个40GE QSFP+端口；
5.配置标准USB接口，支持U盘快速开局；
6.支持MAC地址规格≥32K，支持ARP表项规格≥20000；
7.支持静态路由、RIP v1/v2、OSPF、BGP、ISIS、RIPng、OSPFv3、ISISv6、BGP4+；
8.支持Ipv4路由FIB表≥8K，Ipv6路由FIB表≥4K；
9.支持纵向虚拟化，作为纵向子节点零配置即插即用；
10.支持MACSec加密；
11.支持DHCPv6 Snooping，DAI，SAVI等安全特性；</t>
    </r>
  </si>
  <si>
    <t>48口交换机</t>
  </si>
  <si>
    <r>
      <rPr>
        <sz val="10"/>
        <rFont val="宋体"/>
        <charset val="134"/>
      </rPr>
      <t>▲</t>
    </r>
    <r>
      <rPr>
        <b/>
        <sz val="10"/>
        <rFont val="宋体"/>
        <charset val="134"/>
      </rPr>
      <t>1、交换容量≥6.72Tbps</t>
    </r>
    <r>
      <rPr>
        <sz val="10"/>
        <rFont val="宋体"/>
        <charset val="134"/>
      </rPr>
      <t xml:space="preserve">
2、包转发率≥207Mpps
3、48个10/100/1000BASE-T以太网端口，4 个千兆SFP，AC交流电源
4、ARP规格≥2K，ipv4路由规格≥3K，MAC表规格≥16K；
5、支持4K个VLAN，支持基于MAC/协议/IP子网/策略/端口的VLAN；
6、支持1:1和N:1 VLAN Mapping功能
7、支持 IPv4/IPv6 静态路由，支持基于 MAC/协议/IP 子网/策略/端口的 VLAN，支持 1:1 和N:1VLAN Mapping功能；
8、支持智能堆叠，将多台支持堆叠特性的交换机组合在一起，从逻辑上虚拟为一台交换机；
9、支持 MAC 地址认证、802.1x 认证、Portal 认证等多种安全认证方式，实现用户策略（VLAN、QoS、ACL）的动态下发。支持基于端口粒度的 dot1X、MAC 认证和混合认证；支持基于 VLANIF 接口粒度的 Portal 认证。</t>
    </r>
  </si>
  <si>
    <t>万兆光模块</t>
  </si>
  <si>
    <t>光模块-SFP+-10G-单模模块(1310nm,10km,LC)</t>
  </si>
  <si>
    <t>千兆光模块</t>
  </si>
  <si>
    <t>光模块-SFP-GE-单模模块(1310nm,10km,LC)</t>
  </si>
  <si>
    <t>24口配线架</t>
  </si>
  <si>
    <t>24口六类网络配线架；标准19英寸机架式安装，高度：1U；</t>
  </si>
  <si>
    <t>理线器</t>
  </si>
  <si>
    <t>标准19英寸机架式安装，高度：1U；
理线档位：上下各24档，带有贯穿孔，支持前后走线和多余线缆的存放；</t>
  </si>
  <si>
    <t>网络模块</t>
  </si>
  <si>
    <t>网络/电话，非屏蔽数据信息模块</t>
  </si>
  <si>
    <t>双口网络面板</t>
  </si>
  <si>
    <t>面板：双口86型面板；
颜色：白色</t>
  </si>
  <si>
    <t>单口网络面板</t>
  </si>
  <si>
    <t>面板：单口86型面板；
颜色：白色</t>
  </si>
  <si>
    <t>六类跳线 5米</t>
  </si>
  <si>
    <t>六类非屏蔽跳线5米
导体规格：多股绞合，软圆铜线，4对；
屏蔽方式: UTP；
护套材料：PVC，护套外径：6.0±0.3mm；</t>
  </si>
  <si>
    <t>六类跳线标签</t>
  </si>
  <si>
    <t>光纤跳线 10米</t>
  </si>
  <si>
    <t>电信级LC-LC单模双芯，低烟无卤环保光纤线，10米</t>
  </si>
  <si>
    <t>光纤跳线 3米</t>
  </si>
  <si>
    <t>电信级LC-LC单模双芯，低烟无卤环保光纤线，3米</t>
  </si>
  <si>
    <t>光纤跳线标签</t>
  </si>
  <si>
    <t>六类非屏蔽双绞线</t>
  </si>
  <si>
    <t>六类4对非屏蔽低烟无卤电缆</t>
  </si>
  <si>
    <t>24芯光纤</t>
  </si>
  <si>
    <t>24芯单模光纤</t>
  </si>
  <si>
    <t>24芯光纤配线架</t>
  </si>
  <si>
    <t>48芯光纤配线架</t>
  </si>
  <si>
    <t>安装方式：19″机架式安装；
含48芯LC耦合器和尾纤，耦合器和尾纤</t>
  </si>
  <si>
    <t>96芯光纤配线架</t>
  </si>
  <si>
    <t>安装方式：19″机架式安装；
含96芯LC耦合器和尾纤，耦合器和尾纤</t>
  </si>
  <si>
    <t>50对电缆</t>
  </si>
  <si>
    <t>HYA 50×2×0.4</t>
  </si>
  <si>
    <t>100对电缆</t>
  </si>
  <si>
    <t>HYA 100×2×0.4</t>
  </si>
  <si>
    <t>110配线架</t>
  </si>
  <si>
    <t>标准19英寸机架式安装，高度：1U；
规格：100对，配20个5对连接块；</t>
  </si>
  <si>
    <t>RJ45转RJ11线</t>
  </si>
  <si>
    <t>RJ45转RJ11跳线6米
屏蔽方式: U/UTP；导体规格：1对；</t>
  </si>
  <si>
    <t>RJ45转鸭嘴跳线</t>
  </si>
  <si>
    <t>RJ45转鸭嘴跳线3米
屏蔽方式: U/UTP；导体规格：1对；</t>
  </si>
  <si>
    <t>JDG25管</t>
  </si>
  <si>
    <t>镀锌线槽</t>
  </si>
  <si>
    <t>镀锌线槽，规格200mm*100mm，厚度1.5mm，</t>
  </si>
  <si>
    <t>布管布线辅材</t>
  </si>
  <si>
    <t>底盒、直通、三通、杯梳，直角弯头、码钉、扎带、电工胶布等</t>
  </si>
  <si>
    <t>业务运行设备</t>
  </si>
  <si>
    <t>取号机</t>
  </si>
  <si>
    <r>
      <rPr>
        <sz val="10"/>
        <rFont val="宋体"/>
        <charset val="134"/>
      </rPr>
      <t>1. 触摸屏：32寸电容式触摸屏；
2. 显示器：32寸工业液晶显示器；显示尺寸： 32寸；屏幕比例：16:9；分辨率：1920*1080；刷新率：60Hz； 亮度：350cd/m2；水平可视角度：160度；垂直可视角度：160度；支持32位色显示; 
3. 机 柜：机柜采用优质冷扎钢板/进口杜邦金属烤漆/功放/喇叭/网络接口/并可根据用户要求更改颜色和丝印图标; 
▲</t>
    </r>
    <r>
      <rPr>
        <b/>
        <sz val="10"/>
        <rFont val="宋体"/>
        <charset val="134"/>
      </rPr>
      <t>4. 工控主机：≥4核国产处理器，主频≥2.3GHz；内存：≥4G  ；硬盘：≥120G SSD 固态硬盘</t>
    </r>
    <r>
      <rPr>
        <sz val="10"/>
        <rFont val="宋体"/>
        <charset val="134"/>
      </rPr>
      <t>；
5. 热敏打印机(纸宽80MM*80MM)，打印速度大于80MM/秒。
6. 内置功放，喇叭；双声道立体电子音效，环绕功效、防磁设计；
7. 集成二代身份证阅读器，支持刷身份证取号功能；符合公安部 GA450标准规范，具有中国公共安全产品认证证书；
8.集成二维码扫描仪，支持扫码取号功能；
9.集成人脸识别摄像头，自然光和近红外光识别；
10.支持身份证、社保卡、外国人永久居住证等刷卡取号</t>
    </r>
  </si>
  <si>
    <t>综合显示屏</t>
  </si>
  <si>
    <r>
      <rPr>
        <sz val="10"/>
        <rFont val="宋体"/>
        <charset val="134"/>
      </rPr>
      <t xml:space="preserve">高清显示：屏体采用工业级液晶面板，全新A规面板，全视角显示，上下左右178度无失真。色彩饱和度更高，色彩增添技术动态调节色彩平衡，使图像更具有层次感，色泽更亮丽，细节更清晰
设计简约：超薄液晶外壳带钢化玻璃防护，防划防撞，塑胶边框与后壳，主动散热，超薄式的外观设计，整机更加美观，内置内磁式高保真喇叭
</t>
    </r>
    <r>
      <rPr>
        <b/>
        <sz val="10"/>
        <rFont val="宋体"/>
        <charset val="134"/>
      </rPr>
      <t>▲尺寸 55英寸，液晶屏（A规），横屏竖屏均可</t>
    </r>
    <r>
      <rPr>
        <sz val="10"/>
        <rFont val="宋体"/>
        <charset val="134"/>
      </rPr>
      <t xml:space="preserve">
显示区域 1209.6(H)×680.4(V)mm
分辨率： 1920×1080
亮度： 350cd/m²
对比度 1200:1
频率 60HZ
色域 60% 
可视角度 89/89/89/89(CR≥10)
使用寿命 &gt;50000H
主机：CPU：核心数≥4核，主频≥1.9GHz，运行内存：≥4G ,存储内存：≥ 32GB。</t>
    </r>
  </si>
  <si>
    <t>公共广播控制主机</t>
  </si>
  <si>
    <t>1.统一管理系统内所有音频终端，包括寻呼话筒、对讲终端、广播终端和消防接口设备。
2.编程定时任务，支持定时音乐文件播放方案，支持编程多套定时方案，支持任意选配执行终端。
3.支持终端自定义设置音乐、对讲、广播、消防等数字音量。
4.支持系统日志记录，支持服务器运行状态图形式实时显示。
5.支持通过手机APP管控广播系统。
6.处理器性能等同或优于四核。
7.内置≥6个USB接口，≥1个MIC IN接口，≥1个LINE OUT接口；≥1个HDMI接口，≥1个COM接口,≥1个VGA输出接口。</t>
  </si>
  <si>
    <t>1F机房</t>
  </si>
  <si>
    <t>广播寻呼话筒</t>
  </si>
  <si>
    <t>1.采用话筒桌面式设计，带有显示屏，带触摸控制功能；显示屏自带数字键、功能键，支持通过触摸呼叫广播，支持呼叫分区及多个分区，呼叫全区广播；可支持≥10个按键自定义一键呼叫广播功能。
2.内置≥1路网络硬件音频解码模块，具有≥1路RJ45网络接口，≥100Mbps传输速率。
3.支持监听任意终端功能，内置≥2W全频扬声器，实现双向通话和网络监听。
4.具有≥1路音频线路输入接口，支持采集播放功能；具有≥1路音频线路输出接口，可外接功率放大器。
5.支持直接操作呼叫或对讲任意终端，支持通过话筒广播呼叫功能，广播延时≤100ms。
6.支持多种呼叫策略，包括无响应转移、占线转移、关机转移，支持自定义接听提示音，支持转移时间、无人接听时间、呼叫等待时间自定义。
7.具有≥1个3.5耳机接口、≥1路3.5话筒输入接口。
8.具有≥1路短路输出接口、≥1路短路输入接口。</t>
  </si>
  <si>
    <t>广播叫号终端</t>
  </si>
  <si>
    <t>每层楼弱电间</t>
  </si>
  <si>
    <t>广播功放</t>
  </si>
  <si>
    <t>1.设备采用标准≥19英寸机架设计，带有LCD显示屏。
2.内置≥1路网络硬件音频解码模块。
3.支持≥1路线路输入和≥1路话筒输入接口，可独立调节音量。
4.支持高低音调节电位器控制。
5.具有≥1路EMC输入接口，具有最高优先级。
6.具有≥1路音频输出接口。
7.具有≥1路三线制强切输出接口，无需强切电源。
8.集成数字功放，功率≥120W；支持定压方式输出。
9.支持通过后台软件对终端进行远程固件升级。
10.具有≥1路RJ45网络接口，≥100Mbps传输速率。</t>
  </si>
  <si>
    <t>天花喇叭</t>
  </si>
  <si>
    <t>1．额定功率（100V）：12.5W,25W
2．额定功率（70V）：6.2W,12.5W
3．灵敏度：91dB±3dB</t>
  </si>
  <si>
    <t>音柱</t>
  </si>
  <si>
    <t>音频连接线</t>
  </si>
  <si>
    <t>RVV2*1.5，米，黑色</t>
  </si>
  <si>
    <t>喇叭线（室内）</t>
  </si>
  <si>
    <t>1.8米音频连接线：3.5（耳机插头）*1,双莲花（RCA）*1,线径：0.3mm</t>
  </si>
  <si>
    <t>其它辅助材料</t>
  </si>
  <si>
    <t>绝缘胶布、排插，音频跳线等</t>
  </si>
  <si>
    <t>LED显示单元</t>
  </si>
  <si>
    <r>
      <rPr>
        <sz val="10"/>
        <rFont val="宋体"/>
        <charset val="134"/>
      </rPr>
      <t xml:space="preserve">像素结构：1R1G1B
</t>
    </r>
    <r>
      <rPr>
        <b/>
        <sz val="10"/>
        <rFont val="宋体"/>
        <charset val="134"/>
      </rPr>
      <t>▲像素间距：3.076 mm</t>
    </r>
    <r>
      <rPr>
        <sz val="10"/>
        <rFont val="宋体"/>
        <charset val="134"/>
      </rPr>
      <t xml:space="preserve">
像素密度：105625 点/㎡
维护方式：完全前维护 
灯珠尺寸：2121
模组尺寸：320 mm × 160 mm × 24.6 mm（含磁铁厚度）
模组分辨率：104 × 52
模组重量：0.34 kg/块
信号接口：HUB75E *  16
防护等级：IP30
套件材质：塑壳 
封装品牌：国产铜线 
白平衡亮度：500 cd/㎡
色温：3000-10000 K可调
可视角：160°(H)/160°(V)
对比度：3000：1
色度均匀性：± 0.003Cx，Cy之内
亮度均匀性：≥ 97％
驱动方式：恒流驱动
扫描数：26S
换帧频率：60 Hz
刷新率：3840 Hz
灰度等级：最大支持16 bit 
峰值功耗：≤420W/㎡
平均功耗：≤140W/㎡
供电要求：AC：200-240V~
模组供电电压：DC：4.5-5V
模组峰值功耗：22W
模组最大电流：4.5A 
工作温度：-10 ℃ ~ 40 ℃
工作湿度：10%~80% RH（无冷凝水）
存储温度：-20 ℃ ~ 60 ℃
存储湿度：10%~85% RH（无冷凝水）</t>
    </r>
  </si>
  <si>
    <t>LED壁挂支架</t>
  </si>
  <si>
    <t>厚度：箱体屏幕支架 150mm，模组支架屏幕 126.5mm
弧度：0°
LOGO：无
颜色：黑色
材料：SPCC 高强度钢板
表面处理：静电喷塑</t>
  </si>
  <si>
    <t>LED控制器</t>
  </si>
  <si>
    <t>1、输入：HDMI×3、USB×1、DEBUG×1、网络通信网口×2、RS485×1、IR IN×1；输出：Audio OUT×1,HDMI (Monitor) ×1,带载网口×2；按键：开关×1、功能按键×3
2、控制网口×2，支持TCP/IP网络协议，双网口均可用于控制设备或设备网络级联，其中一个接口用于控制设备时，另外一个网口就用于设备网络级联。
3、信号输入：3路HDMI1.4,每路支持最大分辨率：260W@60Hz。可自定义分辨率，极限宽度：4096，极限高度：4096。支持HDCP
4、单网口带载最大65W像素，设备总带载最大130W像素。
5、支持通过设备自带Web浏览器、客户端、遥控器操作，对图像的图像的亮度、色温以及图像模式进行调节设置。
6、支持红绿蓝三色多级调节。支持通过客户端、遥控器进行调节。
7、支持任意走线、LED屏幕带载无矩形框架限制。
8、支持通过设备双千兆网络接口，通过TCP/IP协议实现多设备级联管理。
9、可将输入信号进行缩放，以匹配 LED的分辨率进行输出。
10、支持信源接入状态显示，可通过物理按键、客户端、遥控器、设备自带Web浏览器进行信源切换。
11、可通过物理按键、客户端、Web浏览器方式对屏幕红、绿、蓝、白、条纹逐行扫描进行自检操作。
12、可通过设备自带客户端、遥控器同时控制多台发送卡设备参数的调节。
13、支持通过Web页面和PC客户端，通过网络IP地址登录设备，查看发送卡IP 地址、序列号、带载屏幕分辨率、运行状态、软件版本、运行温度、内存使用率、网口利用率情况等信息 在超过运行限制或状态异常时会进行报警。
14、支持通过Web浏览器，在级联模式下，可以在同一界面下支持查看多发送卡下LED整墙的概览信息和LED屏连线状态;支持查看行列网格展示屏幕接收卡规模、在Web端鼠标移到网格上时，可展示该网格所属网口的所有接收卡单元，高亮展示，展示网线连线顺序，网口号，展示工作状态。
15、字幕单设备最大支持宽度为32760，内容支持滚动，支持设置滚动速度 最大32760。</t>
  </si>
  <si>
    <t>LED配电柜</t>
  </si>
  <si>
    <t>1、配电柜额定功率≥10KW，具备3个单相回路，输入电压380V，输出电压220V
2、可通过RS485接口读取配电柜内部温度。
3、检测到烟雾后可自动断电，超过温度阈值后可自动断电。
4、输入输出均有断路器保护措施，在发生过流或短路后可以自动断电。
5、支持手动一键启动、停止；支持单路启动停止；支持分时段控制；支持电脑远程控制。
6、支持记录运行状态、异常报警（高温、烟雾）等。
7、网络接口：支持MODBUS-TCP协议；
8、串口通讯端口：支持RS485、MODBUS-RTU协议。
9、支持设备分级上电，避免瞬间电流过大。</t>
  </si>
  <si>
    <t>像素结构：1R1G1B
像素间距：3.076 mm
像素密度：105625 点/㎡
维护方式：完全前维护 
灯珠尺寸：2121
模组尺寸：320 mm × 160 mm × 24.6 mm（含磁铁厚度）
模组分辨率：104 × 52
模组重量：0.34 kg/块
信号接口：HUB75E *  16
防护等级：IP30
套件材质：塑壳 
封装品牌：国产铜线 
白平衡亮度：500 cd/㎡
色温：3000-10000 K可调
可视角：160°(H)/160°(V)
对比度：3000：1
色度均匀性：± 0.003Cx，Cy之内
亮度均匀性：≥ 97％
驱动方式：恒流驱动
扫描数：26S
换帧频率：60 Hz
刷新率：3840 Hz
灰度等级：最大支持16 bit 
峰值功耗：≤420W/㎡
平均功耗：≤140W/㎡
供电要求：AC：200-240V~
模组供电电压：DC：4.5-5V
模组峰值功耗：22W
模组最大电流：4.5A 
工作温度：-10 ℃ ~ 40 ℃
工作湿度：10%~80% RH（无冷凝水）
存储温度：-20 ℃ ~ 60 ℃
存储湿度：10%~85% RH（无冷凝水）</t>
  </si>
  <si>
    <t>1、具有 1 个 HDMI2.0 输入接口、1 个 HDMI1.4 输入接口、1 个DVI 输入接口、1 个 USB2.0 输入接口、1 个 DEBUG 接口、2个网络通信网口、2 个 RS485接口、1 个 IR IN、1 个 Genlock In 接口；具有 1 个 HDMI2.0(Loop)输出接口、1 个 DVI（Loop）输出接口、1 个 HDMI1.4(Monitor)输出接口、12 个带载网口、1个 GenLock Out 输出接口、1个 Audio OUT 输出接口具有 1 个开关按键、3 个功能按键
2、具有 2 个控制网口，支持TCP/IP 网络协议，双网口均可用于控制设备或设备网 络级联，其中一个接口用于控制设备时，另外一个网口可用于设备网络级联。
3、信号输入：3路HDMI1.4,每路支持最大分辨率：260W@60Hz。可自定义分辨率，极限宽度：4096，极限高度：4096。支持HDCP
4、单网口带载最大65W像素；设备总带载最大780W像素。
5、支持通过设备自带Web浏览器、客户端、遥控器操作，对图像的图像的亮度、色温以及图像模式进行调节设置。
6、支持红绿蓝三色多级调节。支持通过客户端、遥控器进行调节。
7、支持任意走线、LED屏幕带载无矩形框架限制。
8、支持通过设备双千兆网络接口，通过TCP/IP协议实现多设备级联管理。
9、可将输入信号进行缩放，以匹配 LED的分辨率进行输出。
10、支持信源接入状态显示，可通过物理按键、客户端、遥控器、设备自带Web浏览器进行信源切换。
11、可通过物理按键、客户端、Web浏览器方式对屏幕红、绿、蓝、白、条纹逐行扫描进行自检操作。
12、可通过设备自带客户端、遥控器同时控制多台发送卡设备参数的调节。</t>
  </si>
  <si>
    <t>集中式拼控器</t>
  </si>
  <si>
    <t>1、HDMI 1.4视频输入接口数不低于4个
2、视频输入支持以下分辨率分辨率：1024 × 768@60 Hz、1280 × 1024@60 Hz、1366 × 768@60 Hz、1440 × 900@60 Hz、1680 × 1050@60 Hz、1280 × 960@60 Hz、1600 × 1200@60 Hz、1280 × 720P@50 Hz、1280 × 720P@60 Hz、1920 × 1080P@50 Hz、1920 × 1080P@60 Hz、1920 × 1200@60 Hz</t>
  </si>
  <si>
    <t>1、集成LED发送卡功能，网线输出对接LED屏幕，可自定义分辨率带载输出
2、单板配置不低于20路千兆网口输出
3、视频输出LED带载能力不低于单板带载1040W，宽度64-16384，高度64-8192，视频输出最大分辨率支持4K</t>
  </si>
  <si>
    <t>1、采用机架式设计，产品高度≥2U，插拔式模块化设计，槽位数≥6个，可根据需求灵活扩展，业务板卡可热插拔，方便设备维护。
2、支持裁剪功能，可对输入视频图像进行截取并开窗调用 
3、支持字幕功能，单输出接口至少支持2个字幕，单电视墙至少支持3个字幕，单台设备至少支持9个字幕
4、支持接入≥1块主控板卡，具有≥1个RS232接口、≥1个RS485接口、≥1个RJ45网络接口、≥2个3.5mm音频输入接口、≥4个3.5mm音频输出接口
5、支持显示器信息获取，可通过HDMI线连接显示器，并获取设备类型、设备序列号、工作时长、软件版本、设备温度
6、采用帧同步技术，保证所有输出口的图像完全同步，画面完整，播放流畅，无卡顿丢帧情况，无撕裂和拼缝现象</t>
  </si>
  <si>
    <t>1、配电柜额定功率≥20KW，具备6个单相回路，输入电压380V，输出电压220V
2、可通过RS485接口读取配电柜内部温度。
3、检测到烟雾后可自动断电，超过温度阈值后可自动断电。
4、输入输出均有断路器保护措施，在发生过流或短路后可以自动断电。
5、支持手动一键启动、停止；支持单路启动停止；支持分时段控制；支持电脑远程控制。
6、支持记录运行状态、异常报警（高温、烟雾）等。
7、网络接口：支持MODBUS-TCP协议；
8、串口通讯端口：支持RS485、MODBUS-RTU协议。
9、支持设备分级上电，避免瞬间电流过大。</t>
  </si>
  <si>
    <t>窗口互动终端（叫号）</t>
  </si>
  <si>
    <t>1:嵌入式实时操作系统RTOS（嵌入式安全操作系统）
2:双核32-bit高速CPU 
3:2.4”高亮TFT液晶屏幕，分辨率为320*240（集成嵌入式图形UI系统）
4:通讯：2.4G频段WIFI，支持802.11 b/g/n标准，速度达150Mbps
5:有线通讯：百兆以太网，10M/100M自适应
6:通信协议：支持http和https协议（支持二次开发）
7:支持USB 5V供电和POE供电可选
8:集成全电容触摸输入（2.5D键盘）
9:集成触摸反馈功能（振动，声音可选）
10:集成数据统计分析功能模块，丰富的数据图表展示界面
11:集成业务指南功能模块
12:支持中英文切换
13:可选转移窗口或者业务功能
14:延后呼叫功能
15:求助、一米线功能
16:支持多种智能配网模式（手机、电脑、键盘）
17:支持背光亮度可调</t>
  </si>
  <si>
    <t>窗口互动终端</t>
  </si>
  <si>
    <t>系统：
CPU：RK3288，32位，四核 ARM-A17，
运行内存RAM：2GB     存储内存:16GB
触摸屏：10点电容式触摸
显示：
LCD屏：10.1"高清IPS屏
分辨率：1280*800  对比度：800 亮度：250cd/m
屏幕比例：16:10
网络：
WiFi：支持 WIFI-2.4G(可扩展 BT-4.0)
蓝牙：蓝牙4.0  以太网：10M/100M 自适应以太网（含网络适配模块）
外置接口：
USB ：USB slave,连接电脑  USB Host：USB 2.0 host x1  
电源插孔：DC 电源输入    RJ45：RJ45以太网接口
喇叭：2*1w
内置摄像头：200万
媒体播放:
视频格式:MPEG-1,MPEG-2,MPEG-4,H.263,H.264,VC1,RV etc.,支持最大 4k
音频格式:MP3/WMA/AAC etc. 图片格式：jpeg</t>
  </si>
  <si>
    <t>考勤机</t>
  </si>
  <si>
    <t>1.≥4.3英寸触摸显示屏。
2.镜头数量≥2个，像素≥200万。
3.人脸比对时间≤0.2s/人。
4、通信方式：有线网络
5.支持500张人脸准入名单，500指纹。
6.WEB管理：支持Web端管理，可进行人员管理、参数配置、事件查询、系统维护等操作
7.设备支持比对结果语音提示。
8.单机使用：设备可进行本地管理，支持本地注册人脸、查询、设置、管理设备参数等；。
9.设备支持人脸、指纹、密码等不同考勤方式。</t>
  </si>
  <si>
    <t>业务运行设备（1F）</t>
  </si>
  <si>
    <t>相机</t>
  </si>
  <si>
    <t>APS画幅相机；≥3200万像素；CMOS传感器；最大分辨率6000×4000；对焦方式：单次自动对焦、人工智能伺服自动对焦、人工智能自动对焦、手动对焦；对焦系统：45点(最多45个十字型自动对焦点)；3.0英寸可旋转触摸屏；电子快门，支持连拍功能,高速连拍:最高约7张/秒;低速连拍:最高约3张/秒;静音连拍:最高约3张/秒；内置闪光灯,可收回、自动弹起式闪光灯; 充电时间:3秒；支持802.11 b/g/n；支持SD卡；支持USB 2.0接口,3.5mm插孔，HDMI接口；可充电锂电池；含18-135mm高倍率变焦镜头；</t>
  </si>
  <si>
    <t>固态硬盘</t>
  </si>
  <si>
    <t>固态硬盘SATA 1TB</t>
  </si>
  <si>
    <t>电源适配器</t>
  </si>
  <si>
    <t>电源适配器12V 2A</t>
  </si>
  <si>
    <t>高拍仪</t>
  </si>
  <si>
    <t>CMOS扫描，≥1000万像素，视频格式：AVI，WMV。文档格式：PDF，Word，TXT</t>
  </si>
  <si>
    <t>7F党员活动室显示系统</t>
  </si>
  <si>
    <t>55"拼接单元</t>
  </si>
  <si>
    <t>显示尺寸：55 inch
背光源类型：D-LED
边框宽度公差：±1.5mm
物理分辨率：1920 × 1080@60 Hz（向下兼容）
亮度：≥400 cd/m²
边框宽度：1.7 mm
对比度：1200 : 1
音视频输入接口：HDMI × 1, DVI × 1, USB × 1
控制接口：RS232 IN × 1，RS232 OUT × 1
功耗：≤ 245 W</t>
  </si>
  <si>
    <t>前维护支架</t>
  </si>
  <si>
    <t>拼接屏处理器</t>
  </si>
  <si>
    <t>4路HDMI输入+4路4k输入+8路DVI输出
4.7U标准机架式机箱，搭载双电源、智能调速风扇、液晶操作面板
插拔式模块化设计，具备11个业务槽位，可热插拔
支持VGA、DVI、HDMI、DP信号源输入，VGA、DVI、HDMI信号源输出
支持4K60视频信号输入 YUV4：4：4输入输出
支持视音频同步解码，且支持音频内嵌和外置输入输出
支持8个电视墙，512个预设场景，用户可以自定义每个场景电视墙布局
支持WEB方式、Android和IOS客户端访问和操作
可在客户端软件中进行用户添加、删除、修改、密码设置等操作，可为不同用户设置不同管理权限（资源权限、配置权限、操作权限），最多可设置 64 个用户
支持对电视墙进行回显功能，可将拼接电视墙显示画面作为输入信号接入显示器；每个电视墙支持独立回显，回显内容和大屏内容同步； 客户端软件支持视频信号预监功能
通过抓屏软件可将远程笔记本桌面实时解码上墙显示，实时画面帧率≥30fps；可同时抓取 8 个 4K 信号上墙显示，且上墙前后 CPU 占用率无明显变化；支持在电视墙进行 8 画面分割显示；可对远程笔记本桌面进行整屏、单窗口、自定义区域抓屏上墙
支持对 16 路信号源输入的视频融合拼接，支持分辨率为 15360×8640 的信号源同步上墙显示，同步延时≤2ms</t>
  </si>
  <si>
    <t>环节线缆及相关附件</t>
  </si>
  <si>
    <t>大屏幕显示单元与处理器间的信号连线。HDMI高清数字信号线缆，支持4K高信号传输。屏体间网络连接线缆</t>
  </si>
  <si>
    <t>24口接入交换机</t>
  </si>
  <si>
    <t>1、交换容量≥336Gbps；包转发率≥51Mpps；
2、10/100/1000Base-T以太网端口≥24个，千兆SFP≥4个；
3、AC电源；
4、支持IPv6。</t>
  </si>
  <si>
    <t>电源时序器</t>
  </si>
  <si>
    <t>2寸TFT彩色液晶显示屏，可实时显示当前电压、日期、通道开关状态
输出电源：AC 220 V± 10 % 50 Hz或60 Hz
输出通道：8路时序输出，2路直通输出
控制方式：RS 232
时间设置：支持
输入电源：AC 220 V± 10 % 50 Hz或60 Hz
场景设置：8组
输出通道延时：默认2 s（0~999 s可设置）
输出电流：4路10 A+ 4路16 A
级联：支持</t>
  </si>
  <si>
    <t>无线投屏器</t>
  </si>
  <si>
    <t>含发送端与接收端，支持远距离发送接收，支持4K</t>
  </si>
  <si>
    <t>7F党员活动室显示系统（电子横额）</t>
  </si>
  <si>
    <t>户内单红LED屏</t>
  </si>
  <si>
    <t>1.LED封装形式：SMD2121
2.物理点间距：4.75mm
3.分辨率：44321点/m²
4.发光点颜色组合：1R
5.模组分辨率：64×32
6.模组尺寸（宽×高）（mm）：304×152</t>
  </si>
  <si>
    <t>控制卡</t>
  </si>
  <si>
    <t>1.存储容量：4MByte
2.显示接口：2组50PIN接口
3.通讯接口：100M网络接口+RS232+U盘下载；串口波特率57600bit/s或9600bit/s
4.传感器接口：板载标配红外遥控头3芯座、温度传感器3芯座、温湿度传感器3芯座、亮度传感器4芯座；环境监测传感器RS485接口三芯端子座
4.工作电源：5V（3.5V～6V宽工作电压）
5.功耗：≤2.5W
6.工作温度：-40℃～80℃</t>
  </si>
  <si>
    <t>转接板</t>
  </si>
  <si>
    <t>配套转接板，50PIN背插连接，结构紧凑；最大高度：128行（4组T8接口）。</t>
  </si>
  <si>
    <t>结构包边</t>
  </si>
  <si>
    <t>1.用于安装支撑屏体的结构；
2.包边要求：采用铝塑板，不锈钢进行包边，颜色自选；</t>
  </si>
  <si>
    <t>7F党员活动室扩声系统</t>
  </si>
  <si>
    <t>专业音箱</t>
  </si>
  <si>
    <t>1.阻抗≤8Ω
2.频响等同或优于65Hz~20KHz
3.额定功率≥150W
4.灵敏度≥95dB/W/M
5.水平覆盖角≥80°，垂直覆盖角≥60°
6.高音≥3"锥形高音单元×1
7.低音≥8"低音×1</t>
  </si>
  <si>
    <t>支架</t>
  </si>
  <si>
    <t>音箱支架</t>
  </si>
  <si>
    <t>专业功放</t>
  </si>
  <si>
    <t>1.标准≤1U机箱设计，采用D类数字功放设计方案。
2.标准XLR输入接口，和LINK输出口。
3.电源采用开关电源技术，效率高，有效的抑制电源谐波。
4.内置智能削峰限幅器，支持开机软启动，防止开机时向电网吸收大电流，干扰其它用电设备。 
5.具有：过压保护，欠压保护，过流保护，直流保护，输出短路保护，温控风扇等功能。
6.输出功率：立体声@8Ω：≥200W×2；立体声@4Ω：≥400W×2。</t>
  </si>
  <si>
    <t>数字调音台</t>
  </si>
  <si>
    <t>1.支持≥8路麦克风输入兼容6路线路输入接口，支持≥2路立体声输入接口，≥4路RCA输入，话筒接口幻象电源：+48V。
2.具有≥2组立体声输出、≥4路编组输出、≥4路辅助输出、≥1个耳机监听输出、≥1个接口双路效果输出 、≥1组控制室输出、≥1组主混音断点插入、≥6个断点插入。
3.内置≥24位DSP效果器，提供≥100种预设效果。
4.具备≥13个60mm行程的高精密碳膜推子。
5.内置USB声卡模块，支持连接电脑进行音乐播放和声音录音；内置MP3播放器，支持≥1个USB接口接U盘播放音乐。</t>
  </si>
  <si>
    <t>音频处理器</t>
  </si>
  <si>
    <t>1.后面板具有≥4路线路音频凤凰端子平衡输入接口（具有48V幻象供电）、≥4路线路音频凤凰端子平衡输出接口、≥1个拨码开关、≥1个RJ45接口、≥1个RS232接口、≥1个RS485接口、≥8个可编程GPIO控制接口、≥1个接地柱；前面板具有≥2.0英寸 IPS 真彩显示屏、≥1个编码旋钮、≥1个USB存储设备接口。
2.具有矩阵增益调节功能。
3.设备具有编码旋钮和IPS屏幕。
4.设备具有统一集中控制功能。
5.音频处理器具有跨平台软件，可运行的操作系统版本≥8种，包括Windows7/10/11、银河麒麟桌面操作系统（兆芯版）、银河麒麟桌面操作系统（飞腾版）、macOS系统、统信UOS、Ubuntu桌面版操作系统。
6.音频处理器软件可融入会议音频综合管理平台实现音频设备统一管理，平台可扫描数字会议主机、音频处理器、混音器、抑制器、功放类产品在线情况，同款产品多台在线设备也可扫描，并显示设备硬件名称、硬件IP地址、在线、离线状态信息；具备一键上传配置信息至云端或保存本地进行备份和一键还原配置信息功能。</t>
  </si>
  <si>
    <t>无线话筒</t>
  </si>
  <si>
    <t>1.传输距离≥80米，接收机具有≥2路平衡输出、≥1路非平衡混音输出。
2.具有≥1台接收主机、≥2只手持发射机；频率范围等同或优于470MHz-510MHz、540MHz-590MHz、640MHz-690MHz、807MHz-830MHz四个频段使用。
3.接收机前面板具有≥2个显示屏、≥2个编码旋钮、≥2个频率扫描实体按键、≥2个红外对频实体按键、≥1个电源开关按键、≥1个指示灯；后面板具有≥1个LINE-OUT接口、≥2个XLR-OUT接口、≥2个BNC接口、≥1个DC口。发射机具有≥1个显示屏、≥1个按键、≥2个工作状态指示灯。
4.具有自动静音功能，麦克风跌落、抛掷时，毫秒级自动静音，避免冲击声；实时监测设备姿态，静置≥5秒静音，≥8分钟关机。
5.含控制嵌入式软件。</t>
  </si>
  <si>
    <t>电源管理器</t>
  </si>
  <si>
    <t>1.支持≥8通道电源时序打开/关闭，每路动作延时时间：≤1秒，支持远程控制（上电+24V直流信号）8通道电源时序打开/关闭—当电源开关处于off位置时有效。支持配置CH1和CH2通道为受控或不受控状态。</t>
  </si>
  <si>
    <t>7F党员活动室会议系统</t>
  </si>
  <si>
    <t>全数字会议系统主机</t>
  </si>
  <si>
    <t>1.支持≥300台无线会议单元同时接入管理使用，参与会议议程（签到、表决、服务等）以及发言控制。
2.设备具有≥1个USB接口；后面板具有≥2路RS-232接口、≥1路RS-485接口、≥4路RJ45通讯接口；具有≥1路RCA输入、≥1路卡侬输入、≥2路凤凰端子输入接口；≥1路RCA输出、≥1路卡侬输出、≥16路凤凰端子输出接口；≥1个拨码开关、≥1个接地柱。
3.WEB管理端具有切换个性化主题风格功能，可切换≥4种风格，可选简约主题、政务主题、时尚主题、活力主题，不同主题提供不同UI界面背景颜色。
4.超大数据处理能力：系统支持≥24台会议单元同时发言，其中支持≥16台有线会议单元和≥8台无线会议单元同时发言；具有自定义会议单元发言人数功能，有线会议单元发言人数范围可设置为等同或优于1至16之间的任意数量。
5.具有C/S、B/S管控架构，包括客户端、WEB端、本机全彩触摸屏、安卓手机/平板控制方式；通过客户端、WEB端可调节音频矩阵参数（包括EQ、音量、延时器、会议单元灵敏度等）、≥16通道输出模式切换、开关会议单元、中英俄法四种语言切换、控制角色分离主机功能。
6.全数字会议系统软件融入会议音频综合管理平台软件实现音频设备统一管理，平台可扫描数字会议主机、音频处理器、混音器、抑制器、功放类产品在线情况，同款产品多台在线设备也可扫描，并显示设备硬件名称、硬件IP地址、在线、离线状态信息；具备一键上传配置信息至云端或保存本地进行备份功能和一键还原配置信息功能。</t>
  </si>
  <si>
    <t>会议音频综合管理平台软件</t>
  </si>
  <si>
    <t>1.软件内嵌于会议系统主机设备，应用于对传音会议系统音频传输软件的管理或控制。
2.支持同声传译功能。
3.内置DSP音频处理技术，支持EQ调节音频处理能力。
4.支持话筒管理能力，通过不同的模式限制话筒发言数量。
5.软件支持根据话筒ID提供不同的代码编号给中控系统，与中控系统对接后，可实现摄像自动跟踪功能。</t>
  </si>
  <si>
    <t>会议话筒处理器</t>
  </si>
  <si>
    <t>1.具有智能混音、语音检测功能，可以实现≥16个有线会议单元+≥8个无线会议单元同时开启并实时检测会议单元dB值；当发言人讲话时，会议单元自动调整为发言状态，并联动摄像机自动跟踪发言人；当发言人停止讲话时，会议单元自动调整为静音状态，并联动摄像机自动切换到全景画面。
2.具有≥1个RS485、≥1个RS232接口，可对接摄像机实现摄像跟踪功能；内置≥64个话筒预置位，满足大型会议室摄像跟踪需求。
3.后面板具有≥1个船形开关、≥4个RJ45、≥1个RS485、≥2个RS232、≥1个TYPE-C接口、≥1个拨码开关、≥1路卡侬输出接口和≥2路RCA输出接口；前面板具有≥1个AFC电容触摸开关；≥4个状态指示灯（包括≥1个AFC 功能状态指示灯、≥1个音频信号灯、≥1个处理器工作状态指示灯、≥1个工作电源指示灯）。
4.产品软件与全数字会议系统软件集成，可以实现使用同一软件配置数字会议主机和会议话筒处理器；支持搭配音频综合管理平台集中管控各种音频设备，包含数字会议系统软件模块、电子桌牌软件模块、反馈抑制器软件模块、智能混音器软件模块、数字音频处理器软件模块、智控数字专业功放软件模块，各模块打开呈现在状态栏窗口，可快速管理和调用。</t>
  </si>
  <si>
    <t>会议话筒（主席）</t>
  </si>
  <si>
    <t>1.采用心型指向性驻极体麦克风，DSP音频处理，内部具有反馈抑制功能。
2.采用≥128位AES加密技术，支持 WPA/WPA2 无线安全技术。
3.支持触摸按键签到功能。具备优先权功能，可关闭正在发言的所有代表话筒。具有声控功能。具有发言计时和定时发言功能。
4.具备TYPE-C口，可进行升级程序和在线充电，内置锂电池容量≥4800mAh。
5.支持后台≥5段EQ调节功能。
6.含控制嵌入式软件。</t>
  </si>
  <si>
    <t>会议话筒</t>
  </si>
  <si>
    <t>1.采用心型指向性驻极体麦克风，DSP音频处理，内部具有反馈抑制功能。
2.采用≥128位AES加密技术，支持 WPA/WPA2 无线安全技术.
3.支持触摸按键签到功能。具有声控功能。具有发言计时和定时发言功能。
4.具备TYPE-C口，可进行升级程序和在线充电，内置锂电池容量≥4800mAh。
5.支持后台≥5段EQ调节功能。
6.含控制嵌入式软件。</t>
  </si>
  <si>
    <t>充电箱</t>
  </si>
  <si>
    <t>1.充电箱具有≥10个USB接口，支持使用USB线充电，提供5V/9V供电。一端连接充电器一端连接会议单元,支持18W快充。支持同时插满所有USB接口。
2.根据设备的耐受电流大小充电器会自动匹配合适的电流大小给设备充电，同时有过流保护功能。
3.智能自动电路保护，所有USB插口均具有短路保护功能和自恢复功能。</t>
  </si>
  <si>
    <t>交换机</t>
  </si>
  <si>
    <t>1.传输速率：10/100Mbps
2.端口数量：8个10/100 Mbps RJ45端口，支特PoE功能，1个10/100 RJ45端口，Uplink上联端口
3.传输模式：全双工/半双工自适应
4.电源功率:最大输出功率128W；单端口POE功率可达30W,整机最大PoE输出功率为126W</t>
  </si>
  <si>
    <t>电子台牌</t>
  </si>
  <si>
    <t>功能特点：
1.低功耗设计，画面静止状态无刷新频率，拍录视频时，摄像不会出现闪屏现象。
2.设备采用全铝结构，优质铝材加上CNC精雕加工，显示屏框架为整体铝合金整体CNC一次成型，显示屏框架仅7.7毫米厚，机箱都为铝合金使得设备整体精致、轻便、美观、大气。
3.设备的表面处理为阳极氧化处理，色泽光亮，可做喷砂，拉丝等工艺，还可定制各种颜色。
4.支持安卓系统手机连接蓝牙操作。
5.支持通过安卓手机NFC方式投图。
技术参数：
1.双屏幕：不支持触摸
2.主屏幕尺寸：7.5英寸
3.主屏幕分辨率：800*480
4.DPI：127
5.支持色彩：黑白红
6.视角：85/85/85/85
7.玻璃：超白玻+化学钢化
8.工艺：本体为银色银铝
9.工作温度：0℃~35℃
10.存储温度：-25℃~60℃
11.电池续航：内置5号南孚碱性电池，满电量可以使用1年
12.功耗：刷屏工作电流50mA，待机电流0.2mA以下
13.传图模式1：通过显示屏正中央位置的NFC传图。
14.传图模式2：通过手机蓝牙传图。保持0-5m范围内传输最佳
15.操作系统：android和鸿蒙系统手机。</t>
  </si>
  <si>
    <t>7F党员活动室辅材</t>
  </si>
  <si>
    <t>机柜</t>
  </si>
  <si>
    <t>37U，600*800*1833mm</t>
  </si>
  <si>
    <t>线管</t>
  </si>
  <si>
    <t>配套音频线、高清线、视频线、电源线、管材敷设等</t>
  </si>
  <si>
    <t>开槽及恢复</t>
  </si>
  <si>
    <t>会议室线槽开挖及恢复</t>
  </si>
  <si>
    <t>7F党员活动室视频会议系统</t>
  </si>
  <si>
    <t>多媒体政务协同终端</t>
  </si>
  <si>
    <t>多媒体政务协同终端采用硬件分体式架构，支持接入粤视会，支持基于粤政易政务协同平台粤视会视频应用预约和创建会议，通过邀请码的方式加入会议，随时参加跨单位的会议。会中支持共享电子白板，共享文档、共享音视频文件，支持会中文字讨论、会议录制等功能，含设备三年质保期。
摄像头：传感器：1/2.8英寸, CMOS, 有效像素207万；镜头：72.5°广角镜，12倍光学变焦；预置位数量：255；视场角：水平72.5° ~ 6.9°，垂直44.8° ~ 3.9°；
接口：音频输入接口，1×6.35mm，2×RCA，1×USB3.0；音频输出接口，1×6.35mm，2×RCA，1×HDM（I 支持音频输出），1×USB3.0；视频输入接口，2×HDMI，2×SD（I 四选二）；视频输出接口，3×HDMI；USB接口，4×USB3.0，2×USB2.0；控制接口，4×COM口，RJ45；网络接口，10/100/1000Base-T、2×RJ45
支持协议：视频编解码协议，H.265、H.264HP、H.264MP、H.264 SVC、MPEG-4；音频编码协议，G722、AMR-WB、Opus；网络传输协议，UDP、TCP、HTTP。
音视频特性：视频图像分辨率，1080P、720P、4CIF、480P；视频图像帧率，支持视频帧率可调节1～30fps，保证视频通讯清晰流畅；视频处理技术，画面自动降噪、图像效果增强、图像前后处理；音频处理技术，回音消除、音频降噪、自动增益、静音检测；画面显示模式，支持1、2、4、6、9、10、12、16等多画面分割模式及画中画功能。</t>
  </si>
  <si>
    <t>高清摄像机</t>
  </si>
  <si>
    <t>1.1/2.8英寸, CMOS, 有效像素207万
2.具有12X光学变倍镜头， 72.5°无畸变宽视角。含三脚架，含设备三年质保期。</t>
  </si>
  <si>
    <t>全向麦克风</t>
  </si>
  <si>
    <t>会议全向麦克风采用USB总线供电，可清楚地传送发言，实现流畅的360°全向拾音，远端听感无差异距离3米，最大拾音距离6米，适用于40㎡以下的中小型会议室。含设备三年质保期。</t>
  </si>
  <si>
    <t>8F公用会议室1扩声系统</t>
  </si>
  <si>
    <t>8F公用会议室1会议系统</t>
  </si>
  <si>
    <t>1.支持≥300台无线会议单元同时接入管理使用，参与会议议程（签到、表决、服务等）以及发言控制。
2.设备具有≥1个USB接口；后面板具有≥2路RS-232接口、≥1路RS-485接口、≥4路RJ45通讯接口；具有≥1路RCA输入、≥1路卡侬输入、≥2路凤凰端子输入接口；≥1路RCA输出、≥1路卡侬输出、≥16路凤凰端子输出接口；≥1个拨码开关、≥1个接地柱。
3.超大数据处理能力：系统支持≥24台会议单元同时发言，其中支持≥16台有线会议单元和≥8台无线会议单元同时发言；具有自定义会议单元发言人数功能，有线会议单元发言人数范围可设置为等同或优于1至16之间的任意数量。
4.具有C/S、B/S管控架构，包括客户端、WEB端、本机全彩触摸屏、安卓手机/平板控制方式；通过客户端、WEB端可调节音频矩阵参数（包括EQ、音量、延时器、会议单元灵敏度等）、≥16通道输出模式切换、开关会议单元、中英俄法四种语言切换、控制角色分离主机功能。</t>
  </si>
  <si>
    <t>功能特点
1.采用心型指向性驻极体麦克风，DSP音频处理，内部具有反馈抑制功能。
2.采用≥128位AES加密技术，支持 WPA/WPA2 无线安全技术.
3.支持触摸按键签到功能。具有声控功能。具有发言计时和定时发言功能。
4.具备TYPE-C口，可进行升级程序和在线充电，内置锂电池容量≥4800mAh。
5.支持后台≥5段EQ调节功能。
6.含控制嵌入式软件。
技术参数
1.麦克风类型：心型指向性驻极体
2.频率响应：80Hz~16KHz
3.麦克风输入阻抗：680Ω
4.灵敏度：-41±1.5dB (0dB=1V/Pa,at 1KHz)
5.最大SPL：100dB
6.信噪比：&gt;80dB(A)
7.串扰：&gt;70dB
8.动态范围：&gt;80dB
9.THD：&lt;0.1%
10.最大功耗：1W
11.供电方式：18650锂电池供电
12.充电方式：通过TYPE-C接口，连接充电箱充电
13.颜色：石墨灰
14.签到功能：触摸按键签到
15.显示屏：OLED屏（0.96英寸）
16.安装方式：桌面式
17.无线频率范围：5.15GHz~5.85GHz
18.电池容量：4800mAh
19.发言模式工作时长：15小时
20.混合模式工作时长：16小时
21.咪杆长度：380mm（黑色）</t>
  </si>
  <si>
    <t>8F公用会议室1辅材</t>
  </si>
  <si>
    <t>8F公用会议室2扩声系统</t>
  </si>
  <si>
    <t>1.传输距离≥80米，接收机具有≥2路平衡输出、≥1路非平衡混音输出。
2.具有≥1台接收主机、≥2只手持发射机；频率范围等同或优于470MHz-510MHz、540MHz-590MHz、640MHz-690MHz、807MHz-830MHz四个频段使用。
3.接收机前面板具有≥2个显示屏、≥2个编码旋钮、≥2个频率扫描实体按键、≥2个红外对频实体按键、≥1个电源开关按键、≥1个指示灯；后面板具有≥1个LINE-OUT接口、≥2个XLR-OUT接口、≥2个BNC接口、≥1个DC口。发射机具有≥1个显示屏、≥1个按键、≥2个工作状态指示灯。
4.具有自动静音功能，麦克风跌落、抛掷时，毫秒级自动静音，避免冲击声；实时监测设备姿态，静置≥5秒静音，≥8分钟关机，无需手动干预。
5.含控制嵌入式软件。</t>
  </si>
  <si>
    <t>8F公用会议室2会议系统</t>
  </si>
  <si>
    <t>1.充电箱具有≥10个USB接口，支持使用USB线充电，提供5V/9V供电。一端连接充电器一端连接会议单元,支持≥18W快充。支持同时插满所有USB接口。</t>
  </si>
  <si>
    <t>2.根据设备的耐受电流大小充电器会自动匹配合适的电流大小给设备充电，同时有过流保护功能。</t>
  </si>
  <si>
    <t>8F公用会议室2辅材</t>
  </si>
  <si>
    <t>会议室辅材</t>
  </si>
  <si>
    <t>发射器</t>
  </si>
  <si>
    <t>1.遵从Wi-Fi 6协议标准（IEEE 802.11ax），向下兼容802.11a/b/g/n/ac/Wave2，支持MU-MIMO，允许AP同时接收多个终端发送数据，整机最大传输速率可达1.601Gbps
2.支持OFDMA空间复用技术和1024QAM调制解调算法。
3.支持中文SSID，可指定最长包含≥31个字符的SSID，也可以使用中英文混合的SSID
4.支持WPA3安全协议。
5.支持等同或优于80/160MHz的高带宽频段。</t>
  </si>
  <si>
    <t>监控设备（公共区域）</t>
  </si>
  <si>
    <t>半球型网络摄像机</t>
  </si>
  <si>
    <t>不低于400万，传感器类型：1/2.7" CMOS半球型网络摄像机；
最低照度:彩色：≤0.0005Lux，0lux；
镜头:2.8mm；
宽动态范围:≥120dB；
视频压缩标准:H.265/H.264；
红外距离:≥30m；
最大图像尺寸:≥2560×1440；
通讯接口:≥1个RJ4510M/100M自适应以太网口；
支持外接拾音器，支持区域入侵侦测，越界侦测，进入区域侦测，离开区域侦测，物品遗留侦测等</t>
  </si>
  <si>
    <t>网络摄像机支架</t>
  </si>
  <si>
    <t>1米-2米可伸缩支架</t>
  </si>
  <si>
    <t>监控设备（业务窗口）</t>
  </si>
  <si>
    <t>变焦半球型网络摄像机</t>
  </si>
  <si>
    <t>不低于400万，传感器类型：≥1/3＂ CMOS变焦半球型网络摄像机；
最低照度:彩色：≤0.005Lux，0Lux；
宽动态:≥120dB；
焦距:≥2.7~12mm；
红外距离:≥30m；
图像尺寸:≥2560×1440；
视频压缩标准:主码流：H.265/H.264；
网络:≥1个RJ4510M/100M自适应以太网口；
支持外接拾音器，支持区域入侵侦测，越界侦测，进入区域侦测，离开区域侦测，物品遗留侦测等</t>
  </si>
  <si>
    <t>拾音器</t>
  </si>
  <si>
    <t>麦克风:六个高灵敏度全指向硅麦
动态范围: 0 dB ~92 dB
最大承受音压: 120 dBSPL
拾音范围: 0 m~7 m
灵敏度：-38 dBV/Pa
输出信号幅度：2.5 Vpp
信噪比：66 dB
频率响应：100 Hz~10 kHz
音频传输距离：≥500 m（模拟输出）
接口类型：RJ45，LINE OUT, AEC
输出阻抗：600 Ω
电源电压：单电源：支持DC：9~30 V
POE供电：802.3af，36 V~57 V，0.06 A~0.04 A</t>
  </si>
  <si>
    <t>监控设备（所有区域监控）</t>
  </si>
  <si>
    <t>监控JDG25管</t>
  </si>
  <si>
    <t>监控设备</t>
  </si>
  <si>
    <t>视频管理平台一体机</t>
  </si>
  <si>
    <t>硬件要求：
1、2U标准机架式4盘位一体机，ATX电源
2、采用6核12线程64位高性能处理器，48GB DDR4高频率内存条
3、内置1个HDMI接口、1个DP接口，2个10M/100M/1000Mbps网口，2个USB2.0接口、2个USB3.0接口
4、内置BBU （Battery Backup Unit）蓄电池冗余备份实现断电保护功能
软件要求：
1、支持对用户、角色、组织、区域、人员、车辆、卡片、设备等基础资源进行管理调配，支持视频监控与门禁管理功能
2、支持在视频预览、录像回放、即时回放、录像剪辑、手动录像和录像下载时叠加水印
3、支持接入视频监控点，监控点最大管理容量不低于500路
4、平台客户端支持在1/2/3/4/6/8/9/10/13/14/16/17/24/25画面分隔模式下进行监控点轮巡预览，轮巡时间可设置，支持全屏显示
5、支持大屏控制，可对大屏进行1/4/9/16/25分屏、拼接、开窗、窗口漫游的操作，通过客户端支持电视墙开窗后支持分割，并可将大屏分屏配置另保存为场景，支持在iPad上操作监控点上墙、拼接、分屏、漫游、预案切换等操作
6、支持对监控点、编码设备的在线状态进行设备巡检，并以统计图方式展示巡检结果；支持对监控的图像进行视频质量诊断，图像异常项包括图像偏色、噪声干扰、图像过暗、图像过亮、视频丢帧、视频抖动、对比度异常、条纹干扰、视频遮挡、信号丢失、图像黑白、图像模糊、场景变换、视频剧变
7、支持对历史录像的完整率进行监控，统计项包括录像完整数、录像丢失数、巡检失败数、未检测数、监控点总数；支持以统计图展现指定区域的录像完整情况，支持报表展示视频质量统计、录像完整率统计、区域运维考核结果统计，支持设备巡检计划配置，包括计划名称、巡检类型、采集对象、巡检时间、巡检频率、状态，并以列表形式展现
8、支持多色彩（红、橙、黄）展示运行告警状态，支持告警统计、概览、处理，支持告警记录查看、查询，支持告警单条、批量处理；支持系统最近7天每日告警数统计，支持评分量化系统监控指数，显示系统运行状态</t>
  </si>
  <si>
    <t>流媒体一体机</t>
  </si>
  <si>
    <t>1、CPU：配置1颗 C86架构处理器，单处理器物理核心数≥16核，主频≥2.5 GHz
2、内存：配置不低于32G DDR4，16根内存插槽，最大支持扩展至1TB内存；
3、硬盘：不低于配置2块600G 10K SAS硬盘；
4、网口不低于板载2个千兆电口，支持选配10GbE、25GbE SFP+等多种网络接口；
5、其他接口：配置1个千兆RJ-45管理接口，4个USB 3.0接口，2个位于机箱后部，2个位于机箱前部；1个VGA口，位于机箱后部；可选1个COM口位于机箱后部；
6、电源：配置550W（1+1）高效铂金CRPS冗余电源
7、支持视频流媒体功能</t>
  </si>
  <si>
    <t>视频存储主机</t>
  </si>
  <si>
    <t>1、处理器：不低于1颗64位多核处理器
2、系统内存：不低于8GB（可扩展至64GB）
3、系统盘：不低于1×240GB SSD
4、存储接口：48个SATA接口，支持硬盘热插拔
5、网络接口：2个千兆数据网口，1个千兆管理口
6、其他接口：1×COM，2×USB2.0，2×USB3.0，1×VGA
7、视频性能：最大支持接入550路（最大接入带宽1100Mbps）
8、支持视频流直写、图片直写
9、支持ONVIF、GB/T 28181、RTSP等标准协议
10、支持VRAID、RAID0、1、5、6、10等多种RAID模式
支持RAID降级可读写(VRAID)，支持全局热备(RAID0、1、5、6、10)，多重保护数据安全
11、支持RAID即建即用，支持存储空间扩展
12、支持局部重构，原盘或其克隆盘拔出设备后再插回，未被覆盖数据可快速恢复
13、支持通过IE、火狐、Google、QQ、360、遨游、搜狗、百度、猎豹、欧朋、Edge浏览器对设备进行操作；对单个或多个设备或设备内的磁盘进行定位，并可设置时间，支持存储硬盘出现故障，对应硬盘槽位有报警灯光提示
14、可对视音频、图片、结构化数据、对象等文件进行混合存储，并可通过http和https方式下载，支持划分多个对象池，支持对象池的独立循环覆盖
15、支持红灯/蓝灯报警，可根据故障紧急程度分级报警，不同级别闪烁不同颜色保养灯，保养灯闪烁时长、频率可设</t>
  </si>
  <si>
    <t>12T硬盘</t>
  </si>
  <si>
    <t>接口类型：SATA
尺寸：3.5寸
转速：7200
平均读写功率（W）：9.2W
缓存：512MB
标称容量：12TB
刻录技术：CMR
接口传输速率（最大值）：6Gb/s
MTBF：2000000 h</t>
  </si>
  <si>
    <t>汇聚交换机（公共区域监控）</t>
  </si>
  <si>
    <t>1、交换容量≥672Gbps/6.72Tbps
2、包转发率≥171Mpps
3、24个千兆SFP端口，其中8个复用的千兆10/100/1000Base-T以太网端口Combo，4个10GE SFP+端口，2 个专用堆叠口
4、支持2个专用堆叠口，专用堆叠口免配置，无需占用业务口带宽
5、支持智能 iStack 堆叠，将多台支持堆叠特性的交换机组合在一起，从逻辑上虚拟为一台交换机。
6、支持 SNMP v1/v2c/v3、CLI（命令行）、Web 网管、SSHv2.0等多样化的管理和维护方式；支持 RMON、多日志主机、端口流量统计和网络质量分析，便于网络优化和改造
7、支持部署在纯 IPv4 或 IPv6 网络，支持部署在 IPv4与IPv6共存的网络，充分满足网络从IPv4 向 IPv6 过渡的需求。
8、支持 MAC 地址、802.1x 和 Portal 认证等多种安全认证方式，实现用户策略（VLAN、QoS、ACL）的动态下发。支持基于端口粒度的 802.1x 认证、MAC 认证和混合认证。
9、该系列交换机支持 MUX VLAN 功能，MUX VLAN 分为主 VLAN 和从 VLAN，从 VLAN 又分为互通型从 VLAN 和隔离型从 VLAN。主 VLAN 与从 VLAN 之间可以相互通信；互通型从 VLAN 内的端口之间互相通信；隔离型从 VLAN 内的端口之间不能互相通信；支持 VCMP，VLAN 集中管理协议；支持 VBST，VLAN 生成树协议。</t>
  </si>
  <si>
    <t>汇聚交换机（业务窗口监控）</t>
  </si>
  <si>
    <t>24口POE交换机（业务窗口监控）</t>
  </si>
  <si>
    <t>1、交换容量≥672Gbps/6.72Tbps
2、包转发率≥126Mpps
3、24个10/100/1000BASE-T以太网端口，4 个千兆SFP，AC交流电源
4、支持快速POE、永久POE，PoE端口提供的总功率≥400W
5、ARP规格≥2K，ipv4路由规格≥3K，MAC表规格≥16K；
6、支持4K个VLAN，支持基于MAC/协议/IP子网/策略/端口的VLAN；
7、支持1:1和N:1 VLAN Mapping功能
8、支持 IPv4/IPv6 静态路由，支持基于 MAC/协议/IP 子网/策略/端口的 VLAN，支持 1:1 和N:1VLAN Mapping功能；
9、支持智能堆叠，将多台支持堆叠特性的交换机组合在一起，从逻辑上虚拟为一台交换机；
10、支持 MAC 地址认证、802.1x 认证、Portal 认证等多种安全认证方式，实现用户策略（VLAN、QoS、ACL）的动态下发。支持基于端口粒度的 dot1X、MAC 认证和混合认证；支持基于 VLANIF 接口粒度的 Portal 认证。</t>
  </si>
  <si>
    <t>24口POE交换机（公共区域监控）</t>
  </si>
  <si>
    <t>24口六类网络配线架</t>
  </si>
  <si>
    <t>标准19英寸机架式安装，高度：1U；</t>
  </si>
  <si>
    <t>监控平台级联</t>
  </si>
  <si>
    <t>安慧眼-视频平台接入</t>
  </si>
  <si>
    <t>提供基础视频服务:视频监控、录像回放、图片抓拍、级联公安。</t>
  </si>
  <si>
    <t>接入调测费</t>
  </si>
  <si>
    <t>前端设备接入平台的调试服务，具体包括：前端摄像机数据配置、系统联调及抓包测试等</t>
  </si>
  <si>
    <t>专线调试费</t>
  </si>
  <si>
    <t>线安装调测费，含光猫租赁。</t>
  </si>
  <si>
    <t>紧急求助</t>
  </si>
  <si>
    <t>非可视报警盒</t>
  </si>
  <si>
    <t>1. 操作系统：嵌入式操作系统
2. 屏幕尺寸：无屏
3. 屏幕分辨率：无
4. 摄像头参数：无
5. 操作方式：1个实体按键
6. 通信方式：有线网络
7. 网络协议：支持TCP/IP、RTSP、ISUP协议、萤石云协议、HIK_SIP、GB28181
8. 硬件接口：RJ45*1，电源接口*1，RS485*1，IO输入*2，IO输出*2，3.5mm音频输入接口*1，3.5mm音频输出接口*1，标准Micro SD卡接口*1（最大支持256G）
9. 安装方式：壁挂/嵌入式安装
10. 供电方式：DC12V，不支持POE供电
11. 设备功耗：≤8W
12. 工作温度：-25℃-＋55℃
13. 工作湿度：10%-90%
14. 外壳材质：金属
15. 防护等级：IP65</t>
  </si>
  <si>
    <t>紧急求助管理机</t>
  </si>
  <si>
    <t>紧急报警管理机
一体式钢化玻璃面板设计， 10.1寸彩色IPS 触摸屏，1280*800分辨率，扁平化风格UI操作界面，绚丽大气，操作简便
标配鹅颈话筒，具有硬件噪声抑制与回声消除功能，保证通话音质清晰明亮；
实时对讲：支持与报警盒、报警箱、报警柱、门口机、室内机及管理机之间的可视对讲；
监听监视：支持实时预览前端设备的音视频；
报警功能：实时接收、显示前端设备的报警信息
分组广播：支持对前端设备进行分组广播喊话；支持同时广播50台前端设备，配置TS软件后支持广播最大250台报警盒
硬件接口：USB接口，支持拓展音箱&amp;指纹模块；支持TF卡，扩展容量，提高安全性；具有HDMI接口可外接显示屏；3.5mm音频输入输出接口可外接麦克风和扬声器；
web管理：具有web管理功能，支持进行参数配置、设备管理、系统维护等操作；
安卓系统，支持第三方app安装，便于三方拓展个性化业务应用；
自带铝合金支架，支持桌面多个角度摆放，同时支持选配壁挂式安装</t>
  </si>
  <si>
    <t>紧急求助(转110）</t>
  </si>
  <si>
    <t>紧急报警配件（转110）</t>
  </si>
  <si>
    <t>外接4G模块配件，实现4G打电话功能</t>
  </si>
  <si>
    <t>4G卡套餐</t>
  </si>
  <si>
    <t>4G卡套餐，内含15个月费用</t>
  </si>
  <si>
    <t>设备间设备</t>
  </si>
  <si>
    <t>吊顶天棚 铝板面层 600×600</t>
  </si>
  <si>
    <t>包含区域：首层设备间</t>
  </si>
  <si>
    <t>吊顶天棚 轻钢龙骨</t>
  </si>
  <si>
    <t>腻子、白色乳胶漆（墙面）</t>
  </si>
  <si>
    <t>1.包含区域：首层设备间。
2.刮腻子两遍以上,干燥打磨。
3.白色乳胶漆，一底两面。</t>
  </si>
  <si>
    <t>防静电活动地板</t>
  </si>
  <si>
    <t>1.包含区域：首层设备间。
2.无边框全钢国标型静电地板，规格：600*600</t>
  </si>
  <si>
    <t>防静电踢脚线</t>
  </si>
  <si>
    <t>平板灯</t>
  </si>
  <si>
    <t>600*600 LED光源，28W</t>
  </si>
  <si>
    <t>应急灯</t>
  </si>
  <si>
    <t>5W,应急时间≥90分钟；额定电压：DC24V</t>
  </si>
  <si>
    <t>安全出口灯</t>
  </si>
  <si>
    <t xml:space="preserve">5W,220V 自带应急套件，应急时间≥180分钟 </t>
  </si>
  <si>
    <t>镀锌线槽100*100*1.0mm</t>
  </si>
  <si>
    <t>镀锌线槽100*100*1.0mm(配驳件)</t>
  </si>
  <si>
    <t>镀锌线槽200*100*1.0mm</t>
  </si>
  <si>
    <t>镀锌线槽200*100*1.0mm(配驳件)</t>
  </si>
  <si>
    <t>JDG镀锌金属线管20mmx1.0mm</t>
  </si>
  <si>
    <t>暗敷；JDG镀锌金属线管20mmx1.0mm</t>
  </si>
  <si>
    <t>插座 双联二三极暗装250V 10A</t>
  </si>
  <si>
    <t>双联二三极暗装250V 10A</t>
  </si>
  <si>
    <t>照明开关</t>
  </si>
  <si>
    <t>双联单控翘板开关</t>
  </si>
  <si>
    <t>86型底盒86*86*45mm</t>
  </si>
  <si>
    <t>86型底盒，尺寸：86×86×45mm；
颜色：瓷白色；
材料：ABS。</t>
  </si>
  <si>
    <t>线槽配线 电源线RVV3×6.0</t>
  </si>
  <si>
    <t>RVV3×6.0</t>
  </si>
  <si>
    <t>各层设备间</t>
  </si>
  <si>
    <t>配线 电源线RVV3*2.5</t>
  </si>
  <si>
    <t>电源线RVV3*2.5</t>
  </si>
  <si>
    <t>接地专用铜导线BVR35mm2</t>
  </si>
  <si>
    <t>等电位接地端子</t>
  </si>
  <si>
    <t>接地铜带4mm*40mm</t>
  </si>
  <si>
    <t>防雷接地网</t>
  </si>
  <si>
    <t>防雷接地网,含柱头开凿、联结、恢复、测试、优化等工作。</t>
  </si>
  <si>
    <t>利旧大屏(安装于首层入口及等候区）</t>
  </si>
  <si>
    <t>设备拆除费</t>
  </si>
  <si>
    <t>拆除原有LED大屏1（6.24m*2.7m*0.15m）、LED大屏2（3.36m*1.62m*0.15m）包含大屏模块、钢架、电箱、处理器等设备</t>
  </si>
  <si>
    <t>设备搬迁及安装</t>
  </si>
  <si>
    <t>搬迁至指定位置及安装调试</t>
  </si>
  <si>
    <t>1、交换容量≥672Gbps ，包转发率≥166Mpps ；
2、10/100/1000Mbps以太网电口≥48个，千兆SFP端口≥4个；
3、AC电源；
4、支持IPv6 。</t>
  </si>
  <si>
    <t>PVC管</t>
  </si>
  <si>
    <t>白色线管A管DN25，单位：米</t>
  </si>
  <si>
    <t>硬件购置费用合计：</t>
  </si>
  <si>
    <t>名称</t>
  </si>
  <si>
    <t>描述</t>
  </si>
  <si>
    <t>数量（项）</t>
  </si>
  <si>
    <t>单价（元）</t>
  </si>
  <si>
    <t>合计（元）</t>
  </si>
  <si>
    <t>系统集成</t>
  </si>
  <si>
    <t>硬件及基础软件系统集成费用（含零星开槽、开洞等工程）</t>
  </si>
  <si>
    <t>安装调试</t>
  </si>
  <si>
    <t>系统集成费用合计：</t>
  </si>
  <si>
    <t>应用系统</t>
  </si>
  <si>
    <t>子系统名称</t>
  </si>
  <si>
    <t>子系统模块</t>
  </si>
  <si>
    <t>具体模块描述</t>
  </si>
  <si>
    <t>一件事专区建设</t>
  </si>
  <si>
    <t>一件事专区</t>
  </si>
  <si>
    <t>按区划选择</t>
  </si>
  <si>
    <t>专区首页增加区划选择器，支持选择斗门区。通过选择斗门区，展示对应区划的专区内容。并可生成斗门区一件事专区链接提供给政务服务网斗门区节点配置。</t>
  </si>
  <si>
    <t>一件事专区管理</t>
  </si>
  <si>
    <t>列表优化</t>
  </si>
  <si>
    <t>一级主题分类菜单树增加图标【斗】，和增加专区选择器，来选择斗门一件事专区展示斗门相关配置内容。</t>
  </si>
  <si>
    <t>新增主题分类</t>
  </si>
  <si>
    <t>主题分类增加所属一件事专区，支持选择该主题分类的所属专区为斗门区一件事专区。</t>
  </si>
  <si>
    <t>斗门一件事专区管理</t>
  </si>
  <si>
    <t>设置斗门区一件事专区配置，可在该专区配置管理斗门区的一件事分类，实现一件事主题分类的发布、下架、排序等。</t>
  </si>
  <si>
    <t>跨域通办专区建设</t>
  </si>
  <si>
    <t>跨域通办专区</t>
  </si>
  <si>
    <t>专区首页增加区划选择器，支持选择斗门区。通过选择斗门区，展示对应区划的专区内容。并可生成斗门区跨域通办专区链接提供给政务服务网斗门区节点配置。</t>
  </si>
  <si>
    <t>跨域服务清单优化</t>
  </si>
  <si>
    <t>斗门跨域通办专区首页的跨域服务清单，直接获取可在斗门办理的事项、可在异地办理的斗门事项模块展示。</t>
  </si>
  <si>
    <t>可在斗门办理的异地事项</t>
  </si>
  <si>
    <t>获取斗门跨域通办专区，可在斗门办理的异地事项，包含全程网办、异地代收事项。事项归属地需按省、市、区选择展示。</t>
  </si>
  <si>
    <t>可在异地办理的斗门事项</t>
  </si>
  <si>
    <t>获取斗门跨域通办专区，可在异地办理的斗门事项，包含全程网办、异地代收事项。事项办理地需按省、市、区选择展示。</t>
  </si>
  <si>
    <t>跨域事项管理</t>
  </si>
  <si>
    <t>列表增加事项所属专区字段、查询，支持查询出斗门跨域通办专区事项。</t>
  </si>
  <si>
    <t>导入本地事项</t>
  </si>
  <si>
    <t>增加导入专区选择，支持选择本地事项导入到斗门区跨域通办专区进行后续配置。</t>
  </si>
  <si>
    <t>手动录入事项</t>
  </si>
  <si>
    <t>增加导入专区选择，支持选择录入事项导入到斗门区跨域通办专区进行后续配置。</t>
  </si>
  <si>
    <t>跨省事项下拉</t>
  </si>
  <si>
    <t>增加导入专区选择，支持选择跨省事项导入到斗门区跨域通办专区进行后续配置。</t>
  </si>
  <si>
    <t>跨域通办专区管理</t>
  </si>
  <si>
    <t>专区增加图标【斗】，和增加专区选择器，来选择斗门跨域专区展示斗门相关配置内容。</t>
  </si>
  <si>
    <t>新增专区</t>
  </si>
  <si>
    <t>1、专区配置增加所属专区，支持配为斗门区跨域通办专区。
2、设置斗门区跨域专区，可在该专区配置管理斗门区的专区内容，如banner或专区名称等。</t>
  </si>
  <si>
    <t>助残专区建设</t>
  </si>
  <si>
    <t>助残专区</t>
  </si>
  <si>
    <t>专区查询</t>
  </si>
  <si>
    <t>1、支持按事项名称模糊查询。
2、支持按部门选择查询。</t>
  </si>
  <si>
    <t>事项清单</t>
  </si>
  <si>
    <t>展示事项名称、事项类型、实施部门，支持点击办事指南查询事项指南；点击立即办理前往申办。</t>
  </si>
  <si>
    <t>事项进驻配置管理</t>
  </si>
  <si>
    <t>列表查询展示：增加行政区划、组织机构的列表字段和列表查询。支持选择展示斗门区事项进驻清单。</t>
  </si>
  <si>
    <t>新增进驻清单</t>
  </si>
  <si>
    <t>进驻清单增加所属行政区划、组织机构字段填写。支持新增斗门区的进驻清单。</t>
  </si>
  <si>
    <t>助残专区清单管理</t>
  </si>
  <si>
    <t>设置一个特殊的进驻清单，可在该清单内管理助残专区的事项，实现事项的发布、下架、排序等。</t>
  </si>
  <si>
    <t>系统开发费用合计：</t>
  </si>
  <si>
    <t>具体功能描述</t>
  </si>
  <si>
    <r>
      <t>租赁</t>
    </r>
    <r>
      <rPr>
        <b/>
        <sz val="11"/>
        <color rgb="FF000000"/>
        <rFont val="宋体"/>
        <charset val="134"/>
      </rPr>
      <t>月数</t>
    </r>
  </si>
  <si>
    <t>小计（元）</t>
  </si>
  <si>
    <t>视频接入专线</t>
  </si>
  <si>
    <t>上行速率:100M，下行速率:2M(支持同时调阅12路视频)</t>
  </si>
  <si>
    <t>1条</t>
  </si>
  <si>
    <t>国产化虚拟主机</t>
  </si>
  <si>
    <t>32核CPU、64G内存、100G SSD系统盘+200G SSD数据盘</t>
  </si>
  <si>
    <t>1台</t>
  </si>
  <si>
    <t>8核CPU、16G内存、100G SSD系统盘+200G SSD数据盘</t>
  </si>
  <si>
    <t>国产化操作系统</t>
  </si>
  <si>
    <t>国产化操作系统2套</t>
  </si>
  <si>
    <t>1套</t>
  </si>
  <si>
    <t>堡垒机服务</t>
  </si>
  <si>
    <t>平台堡垒机服务，面向政务云平台提供统一身份管理和资源访问控制，保障运维操作安全，提升运维效率，含4个托管服务器。</t>
  </si>
  <si>
    <t>1项</t>
  </si>
  <si>
    <t>租赁费用合计：</t>
  </si>
  <si>
    <r>
      <t>每年费用</t>
    </r>
    <r>
      <rPr>
        <b/>
        <sz val="11"/>
        <color rgb="FFFF0000"/>
        <rFont val="宋体"/>
        <charset val="134"/>
        <scheme val="major"/>
      </rPr>
      <t>（元）</t>
    </r>
  </si>
  <si>
    <r>
      <t>小计(元</t>
    </r>
    <r>
      <rPr>
        <b/>
        <sz val="11"/>
        <color rgb="FF000000"/>
        <rFont val="宋体"/>
        <charset val="134"/>
      </rPr>
      <t>)</t>
    </r>
  </si>
  <si>
    <t>服务租赁费用</t>
  </si>
  <si>
    <t>问政平台智能化升级服务</t>
  </si>
  <si>
    <t>含政平台智能化升级所需开发平台、智能接单、智能部署、知识库、知识图谱、自训练模型等服务</t>
  </si>
  <si>
    <t>智能转单服务租赁费用合计：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</si>
</sst>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quot;-&quot;#,##0"/>
    <numFmt numFmtId="177" formatCode="[$¥-804]#,##0.00;[$¥-804]\-#,##0.00"/>
    <numFmt numFmtId="178" formatCode="0.0000_ "/>
    <numFmt numFmtId="179" formatCode="0.0_ "/>
    <numFmt numFmtId="180" formatCode="0.00_ "/>
    <numFmt numFmtId="181" formatCode="0.0000_);[Red]\(0.0000\)"/>
    <numFmt numFmtId="182" formatCode="0.00_);[Red]\(0.00\)"/>
  </numFmts>
  <fonts count="42">
    <font>
      <sz val="11"/>
      <color theme="1"/>
      <name val="宋体"/>
      <charset val="134"/>
      <scheme val="minor"/>
    </font>
    <font>
      <b/>
      <sz val="11"/>
      <color theme="1"/>
      <name val="宋体"/>
      <charset val="134"/>
      <scheme val="major"/>
    </font>
    <font>
      <sz val="10"/>
      <color theme="1"/>
      <name val="宋体"/>
      <charset val="134"/>
      <scheme val="major"/>
    </font>
    <font>
      <sz val="10"/>
      <color theme="1"/>
      <name val="仿宋_GB2312"/>
      <charset val="134"/>
    </font>
    <font>
      <sz val="10"/>
      <color rgb="FFFF0000"/>
      <name val="宋体"/>
      <charset val="134"/>
      <scheme val="major"/>
    </font>
    <font>
      <sz val="11"/>
      <color rgb="FFFF0000"/>
      <name val="宋体"/>
      <charset val="134"/>
      <scheme val="minor"/>
    </font>
    <font>
      <sz val="10"/>
      <color theme="1"/>
      <name val="宋体"/>
      <charset val="134"/>
      <scheme val="minor"/>
    </font>
    <font>
      <b/>
      <sz val="11"/>
      <color theme="1"/>
      <name val="宋体"/>
      <charset val="134"/>
      <scheme val="minor"/>
    </font>
    <font>
      <sz val="10"/>
      <color theme="1"/>
      <name val="宋体"/>
      <charset val="134"/>
      <scheme val="minor"/>
    </font>
    <font>
      <sz val="10"/>
      <color rgb="FFFF0000"/>
      <name val="宋体"/>
      <charset val="134"/>
      <scheme val="minor"/>
    </font>
    <font>
      <sz val="9"/>
      <color rgb="FF000000"/>
      <name val="宋体"/>
      <charset val="134"/>
      <scheme val="minor"/>
    </font>
    <font>
      <sz val="10"/>
      <color rgb="FF000000"/>
      <name val="宋体"/>
      <charset val="134"/>
      <scheme val="minor"/>
    </font>
    <font>
      <sz val="12"/>
      <color theme="1"/>
      <name val="宋体"/>
      <charset val="134"/>
      <scheme val="minor"/>
    </font>
    <font>
      <sz val="11"/>
      <color theme="1"/>
      <name val="宋体"/>
      <charset val="134"/>
      <scheme val="major"/>
    </font>
    <font>
      <b/>
      <sz val="11"/>
      <color rgb="FFFF0000"/>
      <name val="宋体"/>
      <charset val="134"/>
      <scheme val="major"/>
    </font>
    <font>
      <sz val="10"/>
      <name val="宋体"/>
      <charset val="134"/>
      <scheme val="major"/>
    </font>
    <font>
      <sz val="10"/>
      <name val="宋体"/>
      <charset val="134"/>
    </font>
    <font>
      <b/>
      <sz val="10"/>
      <name val="宋体"/>
      <charset val="134"/>
    </font>
    <font>
      <b/>
      <sz val="14"/>
      <color theme="1"/>
      <name val="宋体"/>
      <charset val="134"/>
      <scheme val="minor"/>
    </font>
    <font>
      <b/>
      <sz val="12"/>
      <color theme="1"/>
      <name val="宋体"/>
      <charset val="134"/>
      <scheme val="minor"/>
    </font>
    <font>
      <u/>
      <sz val="11"/>
      <color theme="10"/>
      <name val="宋体"/>
      <charset val="134"/>
    </font>
    <font>
      <u/>
      <sz val="11"/>
      <color theme="11"/>
      <name val="宋体"/>
      <charset val="134"/>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name val="宋体"/>
      <charset val="134"/>
    </font>
    <font>
      <sz val="12"/>
      <name val="Times New Roman"/>
      <charset val="0"/>
    </font>
    <font>
      <b/>
      <sz val="11"/>
      <color rgb="FF000000"/>
      <name val="宋体"/>
      <charset val="134"/>
    </font>
    <font>
      <sz val="9"/>
      <name val="Tahoma"/>
      <charset val="134"/>
    </font>
    <font>
      <sz val="9"/>
      <name val="宋体"/>
      <charset val="134"/>
    </font>
    <font>
      <b/>
      <sz val="9"/>
      <name val="宋体"/>
      <charset val="134"/>
    </font>
  </fonts>
  <fills count="34">
    <fill>
      <patternFill patternType="none"/>
    </fill>
    <fill>
      <patternFill patternType="gray125"/>
    </fill>
    <fill>
      <patternFill patternType="solid">
        <fgColor theme="0" tint="-0.049989318521683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0" fillId="3" borderId="13" applyNumberFormat="0" applyFont="0" applyAlignment="0" applyProtection="0">
      <alignment vertical="center"/>
    </xf>
    <xf numFmtId="0" fontId="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6" fillId="0" borderId="0" applyNumberFormat="0" applyFill="0" applyBorder="0" applyAlignment="0" applyProtection="0">
      <alignment vertical="center"/>
    </xf>
    <xf numFmtId="0" fontId="27" fillId="4" borderId="17" applyNumberFormat="0" applyAlignment="0" applyProtection="0">
      <alignment vertical="center"/>
    </xf>
    <xf numFmtId="0" fontId="28" fillId="5" borderId="18" applyNumberFormat="0" applyAlignment="0" applyProtection="0">
      <alignment vertical="center"/>
    </xf>
    <xf numFmtId="0" fontId="29" fillId="5" borderId="17" applyNumberFormat="0" applyAlignment="0" applyProtection="0">
      <alignment vertical="center"/>
    </xf>
    <xf numFmtId="0" fontId="30" fillId="6" borderId="19" applyNumberFormat="0" applyAlignment="0" applyProtection="0">
      <alignment vertical="center"/>
    </xf>
    <xf numFmtId="0" fontId="31" fillId="0" borderId="20" applyNumberFormat="0" applyFill="0" applyAlignment="0" applyProtection="0">
      <alignment vertical="center"/>
    </xf>
    <xf numFmtId="0" fontId="7" fillId="0" borderId="21"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35" fillId="33" borderId="0" applyNumberFormat="0" applyBorder="0" applyAlignment="0" applyProtection="0">
      <alignment vertical="center"/>
    </xf>
    <xf numFmtId="176" fontId="0" fillId="0" borderId="0">
      <alignment vertical="center"/>
    </xf>
    <xf numFmtId="176" fontId="36" fillId="0" borderId="0"/>
    <xf numFmtId="0" fontId="0" fillId="0" borderId="0">
      <alignment vertical="center"/>
    </xf>
    <xf numFmtId="177" fontId="36" fillId="0" borderId="0"/>
    <xf numFmtId="177" fontId="0" fillId="0" borderId="0"/>
    <xf numFmtId="177" fontId="37" fillId="0" borderId="0"/>
    <xf numFmtId="177" fontId="36" fillId="0" borderId="0"/>
    <xf numFmtId="177" fontId="37" fillId="0" borderId="0"/>
    <xf numFmtId="177" fontId="36" fillId="0" borderId="0"/>
    <xf numFmtId="0" fontId="36" fillId="0" borderId="0"/>
    <xf numFmtId="0" fontId="36" fillId="0" borderId="0"/>
  </cellStyleXfs>
  <cellXfs count="94">
    <xf numFmtId="0" fontId="0" fillId="0" borderId="0" xfId="0">
      <alignment vertical="center"/>
    </xf>
    <xf numFmtId="0" fontId="1" fillId="0" borderId="1" xfId="0" applyFont="1" applyFill="1" applyBorder="1" applyAlignment="1" applyProtection="1">
      <alignment horizontal="center" vertical="center" wrapText="1"/>
      <protection locked="0"/>
    </xf>
    <xf numFmtId="0" fontId="1" fillId="0" borderId="1" xfId="51" applyFont="1" applyFill="1" applyBorder="1" applyAlignment="1" applyProtection="1">
      <alignment horizontal="center" vertical="center" wrapText="1"/>
      <protection locked="0"/>
    </xf>
    <xf numFmtId="0" fontId="2" fillId="0" borderId="1" xfId="51" applyFont="1" applyFill="1" applyBorder="1" applyAlignment="1" applyProtection="1">
      <alignment horizontal="center" vertical="center" wrapText="1"/>
      <protection locked="0"/>
    </xf>
    <xf numFmtId="0" fontId="2" fillId="0" borderId="1" xfId="51" applyFont="1" applyFill="1" applyBorder="1" applyAlignment="1" applyProtection="1">
      <alignment horizontal="left" vertical="center" wrapText="1"/>
      <protection locked="0"/>
    </xf>
    <xf numFmtId="178" fontId="3" fillId="0" borderId="1" xfId="0" applyNumberFormat="1" applyFont="1" applyFill="1" applyBorder="1" applyAlignment="1" applyProtection="1">
      <alignment horizontal="center" vertical="center" wrapText="1"/>
      <protection locked="0"/>
    </xf>
    <xf numFmtId="179" fontId="3" fillId="0" borderId="1" xfId="0" applyNumberFormat="1" applyFont="1" applyFill="1" applyBorder="1" applyAlignment="1" applyProtection="1">
      <alignment horizontal="center" vertical="center" wrapText="1"/>
      <protection locked="0"/>
    </xf>
    <xf numFmtId="178" fontId="4" fillId="0" borderId="1" xfId="51" applyNumberFormat="1" applyFont="1" applyFill="1" applyBorder="1" applyAlignment="1" applyProtection="1">
      <alignment horizontal="center" vertical="center" wrapText="1"/>
      <protection locked="0"/>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178" fontId="4" fillId="0" borderId="5" xfId="51" applyNumberFormat="1" applyFont="1" applyFill="1" applyBorder="1" applyAlignment="1" applyProtection="1">
      <alignment horizontal="center" vertical="center" wrapText="1"/>
      <protection locked="0"/>
    </xf>
    <xf numFmtId="0" fontId="0" fillId="0" borderId="1" xfId="0" applyBorder="1">
      <alignment vertical="center"/>
    </xf>
    <xf numFmtId="180" fontId="3" fillId="0" borderId="1" xfId="0" applyNumberFormat="1" applyFont="1" applyFill="1" applyBorder="1" applyAlignment="1" applyProtection="1">
      <alignment horizontal="center" vertical="center" wrapText="1"/>
      <protection locked="0"/>
    </xf>
    <xf numFmtId="180" fontId="4" fillId="0" borderId="1" xfId="51" applyNumberFormat="1" applyFont="1" applyFill="1" applyBorder="1" applyAlignment="1" applyProtection="1">
      <alignment horizontal="center" vertical="center" wrapText="1"/>
      <protection locked="0"/>
    </xf>
    <xf numFmtId="0" fontId="5" fillId="0" borderId="4" xfId="0" applyFont="1" applyBorder="1" applyAlignment="1">
      <alignment horizontal="right" vertical="center"/>
    </xf>
    <xf numFmtId="180" fontId="4" fillId="0" borderId="5" xfId="51" applyNumberFormat="1" applyFont="1" applyFill="1" applyBorder="1" applyAlignment="1" applyProtection="1">
      <alignment horizontal="center" vertical="center" wrapText="1"/>
      <protection locked="0"/>
    </xf>
    <xf numFmtId="0" fontId="0"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81" fontId="6" fillId="0" borderId="0" xfId="0" applyNumberFormat="1" applyFont="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81" fontId="7" fillId="0" borderId="1" xfId="0" applyNumberFormat="1" applyFont="1" applyFill="1" applyBorder="1" applyAlignment="1" applyProtection="1">
      <alignment horizontal="center" vertical="center" wrapText="1"/>
      <protection locked="0"/>
    </xf>
    <xf numFmtId="0" fontId="6" fillId="0" borderId="1" xfId="51" applyFont="1" applyFill="1" applyBorder="1" applyAlignment="1" applyProtection="1">
      <alignment horizontal="center" vertical="center" wrapText="1"/>
      <protection locked="0"/>
    </xf>
    <xf numFmtId="0" fontId="6" fillId="0" borderId="1" xfId="51" applyFont="1" applyFill="1" applyBorder="1" applyAlignment="1" applyProtection="1">
      <alignment horizontal="left" vertical="center" wrapText="1"/>
      <protection locked="0"/>
    </xf>
    <xf numFmtId="180" fontId="8" fillId="0" borderId="1" xfId="0" applyNumberFormat="1" applyFont="1" applyFill="1" applyBorder="1" applyAlignment="1" applyProtection="1">
      <alignment horizontal="center" vertical="center" wrapText="1"/>
      <protection locked="0"/>
    </xf>
    <xf numFmtId="180" fontId="9" fillId="0" borderId="1" xfId="51" applyNumberFormat="1"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pplyProtection="1">
      <alignment horizontal="right" vertical="center" wrapText="1"/>
      <protection locked="0"/>
    </xf>
    <xf numFmtId="0" fontId="13"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5" fillId="0" borderId="1" xfId="51" applyFont="1" applyFill="1" applyBorder="1" applyAlignment="1" applyProtection="1">
      <alignment horizontal="center" vertical="center" wrapText="1"/>
      <protection locked="0"/>
    </xf>
    <xf numFmtId="182" fontId="3" fillId="0" borderId="1" xfId="0" applyNumberFormat="1" applyFont="1" applyBorder="1" applyAlignment="1" applyProtection="1">
      <alignment horizontal="center" vertical="center" wrapText="1"/>
      <protection locked="0"/>
    </xf>
    <xf numFmtId="180" fontId="3" fillId="0" borderId="1" xfId="0" applyNumberFormat="1" applyFont="1" applyBorder="1" applyAlignment="1" applyProtection="1">
      <alignment horizontal="center" vertical="center" wrapText="1"/>
      <protection locked="0"/>
    </xf>
    <xf numFmtId="0" fontId="4" fillId="0" borderId="6" xfId="0" applyFont="1" applyBorder="1" applyAlignment="1" applyProtection="1">
      <alignment horizontal="right" vertical="center" wrapText="1"/>
      <protection locked="0"/>
    </xf>
    <xf numFmtId="0" fontId="4" fillId="0" borderId="7" xfId="0" applyFont="1" applyBorder="1" applyAlignment="1" applyProtection="1">
      <alignment horizontal="right"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14"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1" xfId="49" applyNumberFormat="1" applyFont="1" applyFill="1" applyBorder="1" applyAlignment="1" applyProtection="1">
      <alignment horizontal="left" vertical="center" wrapText="1"/>
      <protection locked="0"/>
    </xf>
    <xf numFmtId="0" fontId="16" fillId="0" borderId="1" xfId="49" applyNumberFormat="1" applyFont="1" applyFill="1" applyBorder="1" applyAlignment="1" applyProtection="1">
      <alignment horizontal="center" vertical="top" wrapText="1"/>
      <protection locked="0"/>
    </xf>
    <xf numFmtId="180" fontId="16" fillId="0" borderId="1" xfId="0" applyNumberFormat="1" applyFont="1" applyFill="1" applyBorder="1" applyAlignment="1" applyProtection="1">
      <alignment horizontal="center" vertical="center" wrapText="1"/>
      <protection locked="0"/>
    </xf>
    <xf numFmtId="180" fontId="16" fillId="0" borderId="1" xfId="0" applyNumberFormat="1" applyFont="1" applyFill="1" applyBorder="1" applyAlignment="1" applyProtection="1">
      <alignment horizontal="right" vertical="center" wrapText="1"/>
      <protection locked="0"/>
    </xf>
    <xf numFmtId="180" fontId="16" fillId="0" borderId="1" xfId="0" applyNumberFormat="1" applyFont="1" applyFill="1" applyBorder="1" applyAlignment="1" applyProtection="1">
      <alignment horizontal="right" vertical="center" wrapText="1"/>
      <protection hidden="1"/>
    </xf>
    <xf numFmtId="0" fontId="16" fillId="0" borderId="1" xfId="0" applyFont="1" applyFill="1" applyBorder="1" applyAlignment="1" applyProtection="1">
      <alignment vertical="center" wrapText="1"/>
      <protection locked="0"/>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top" wrapText="1"/>
    </xf>
    <xf numFmtId="0" fontId="17"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top" wrapText="1"/>
    </xf>
    <xf numFmtId="0" fontId="2" fillId="2" borderId="0" xfId="0" applyFont="1" applyFill="1" applyAlignment="1" applyProtection="1">
      <alignment horizontal="center" vertical="center" wrapText="1"/>
      <protection locked="0"/>
    </xf>
    <xf numFmtId="0" fontId="16" fillId="0" borderId="8" xfId="0" applyFont="1" applyFill="1" applyBorder="1" applyAlignment="1">
      <alignment horizontal="left" vertical="center" wrapText="1"/>
    </xf>
    <xf numFmtId="180" fontId="16" fillId="0" borderId="8" xfId="0" applyNumberFormat="1" applyFont="1" applyFill="1" applyBorder="1" applyAlignment="1">
      <alignment horizontal="center" vertical="center" wrapText="1"/>
    </xf>
    <xf numFmtId="0" fontId="16" fillId="0" borderId="1" xfId="53" applyNumberFormat="1" applyFont="1" applyFill="1" applyBorder="1" applyAlignment="1">
      <alignment horizontal="left" vertical="center" wrapText="1"/>
    </xf>
    <xf numFmtId="180" fontId="16" fillId="0" borderId="9" xfId="53" applyNumberFormat="1" applyFont="1" applyFill="1" applyBorder="1" applyAlignment="1">
      <alignment horizontal="center" vertical="center" wrapText="1"/>
    </xf>
    <xf numFmtId="177" fontId="16" fillId="0" borderId="1" xfId="54" applyFont="1" applyFill="1" applyBorder="1" applyAlignment="1">
      <alignment horizontal="left" vertical="center" wrapText="1"/>
    </xf>
    <xf numFmtId="177" fontId="16" fillId="0" borderId="7" xfId="55" applyFont="1" applyFill="1" applyBorder="1" applyAlignment="1">
      <alignment horizontal="left" vertical="center" wrapText="1"/>
    </xf>
    <xf numFmtId="180" fontId="16" fillId="0" borderId="1" xfId="56" applyNumberFormat="1" applyFont="1" applyFill="1" applyBorder="1" applyAlignment="1">
      <alignment horizontal="center" vertical="center"/>
    </xf>
    <xf numFmtId="177" fontId="16" fillId="0" borderId="1" xfId="57" applyFont="1" applyFill="1" applyBorder="1" applyAlignment="1">
      <alignment horizontal="left" vertical="center" wrapText="1"/>
    </xf>
    <xf numFmtId="180" fontId="16" fillId="0" borderId="0" xfId="52" applyNumberFormat="1" applyFont="1" applyFill="1" applyAlignment="1">
      <alignment horizontal="center" vertical="center"/>
    </xf>
    <xf numFmtId="177" fontId="16" fillId="0" borderId="7" xfId="52" applyFont="1" applyFill="1" applyBorder="1" applyAlignment="1">
      <alignment horizontal="left" vertical="center" wrapText="1"/>
    </xf>
    <xf numFmtId="180" fontId="16" fillId="0" borderId="1" xfId="52" applyNumberFormat="1" applyFont="1" applyFill="1" applyBorder="1" applyAlignment="1">
      <alignment horizontal="center" vertical="center"/>
    </xf>
    <xf numFmtId="0" fontId="16" fillId="0" borderId="1" xfId="58" applyFont="1" applyFill="1" applyBorder="1" applyAlignment="1">
      <alignment horizontal="left" vertical="center"/>
    </xf>
    <xf numFmtId="0" fontId="16" fillId="0" borderId="1" xfId="58" applyFont="1" applyFill="1" applyBorder="1" applyAlignment="1">
      <alignment horizontal="left" vertical="center" wrapText="1"/>
    </xf>
    <xf numFmtId="0" fontId="16" fillId="0" borderId="1" xfId="0" applyFont="1" applyFill="1" applyBorder="1" applyAlignment="1" applyProtection="1">
      <alignment horizontal="center" vertical="center"/>
      <protection locked="0"/>
    </xf>
    <xf numFmtId="0" fontId="16" fillId="0" borderId="6" xfId="0" applyFont="1" applyFill="1" applyBorder="1" applyAlignment="1" applyProtection="1">
      <alignment horizontal="center" vertical="center" wrapText="1"/>
      <protection locked="0"/>
    </xf>
    <xf numFmtId="0" fontId="16" fillId="0" borderId="7" xfId="0" applyFont="1" applyFill="1" applyBorder="1" applyAlignment="1" applyProtection="1">
      <alignment horizontal="center" vertical="center" wrapText="1"/>
      <protection locked="0"/>
    </xf>
    <xf numFmtId="0" fontId="16" fillId="0" borderId="10" xfId="0" applyFont="1" applyFill="1" applyBorder="1" applyAlignment="1" applyProtection="1">
      <alignment horizontal="center" vertical="center" wrapText="1"/>
      <protection locked="0"/>
    </xf>
    <xf numFmtId="178" fontId="16" fillId="0" borderId="1" xfId="0" applyNumberFormat="1" applyFont="1" applyFill="1" applyBorder="1" applyAlignment="1" applyProtection="1">
      <alignment horizontal="right" vertical="center" wrapText="1"/>
      <protection hidden="1"/>
    </xf>
    <xf numFmtId="0" fontId="0" fillId="0" borderId="0" xfId="0" applyAlignment="1">
      <alignment horizontal="center" vertical="center"/>
    </xf>
    <xf numFmtId="181" fontId="0" fillId="0" borderId="0" xfId="0" applyNumberFormat="1" applyAlignment="1">
      <alignment horizontal="center" vertical="center"/>
    </xf>
    <xf numFmtId="0" fontId="0" fillId="0" borderId="0" xfId="0" applyAlignment="1">
      <alignment horizontal="left" vertical="center"/>
    </xf>
    <xf numFmtId="0" fontId="18" fillId="0" borderId="1" xfId="0" applyFont="1" applyBorder="1" applyAlignment="1">
      <alignment horizontal="center" vertical="center"/>
    </xf>
    <xf numFmtId="0" fontId="18" fillId="0" borderId="1" xfId="0" applyFont="1" applyBorder="1" applyAlignment="1">
      <alignment horizontal="left" vertical="center"/>
    </xf>
    <xf numFmtId="0" fontId="7" fillId="0" borderId="1" xfId="0" applyFont="1" applyBorder="1" applyAlignment="1">
      <alignment horizontal="center" vertical="center"/>
    </xf>
    <xf numFmtId="181" fontId="7" fillId="0" borderId="1" xfId="0" applyNumberFormat="1" applyFont="1" applyBorder="1" applyAlignment="1">
      <alignment horizontal="center" vertical="center"/>
    </xf>
    <xf numFmtId="0" fontId="0" fillId="0" borderId="1" xfId="0" applyBorder="1" applyAlignment="1">
      <alignment horizontal="center" vertical="center"/>
    </xf>
    <xf numFmtId="0" fontId="0" fillId="0" borderId="11" xfId="0" applyBorder="1" applyAlignment="1">
      <alignment horizontal="center" vertical="center"/>
    </xf>
    <xf numFmtId="0" fontId="0" fillId="0" borderId="1" xfId="0" applyFont="1" applyBorder="1" applyAlignment="1">
      <alignment horizontal="center" vertical="center"/>
    </xf>
    <xf numFmtId="182" fontId="5" fillId="0" borderId="1" xfId="0" applyNumberFormat="1" applyFont="1" applyBorder="1" applyAlignment="1">
      <alignment horizontal="center" vertical="center"/>
    </xf>
    <xf numFmtId="0" fontId="0" fillId="0" borderId="1" xfId="0" applyBorder="1" applyAlignment="1">
      <alignment horizontal="left" vertical="center"/>
    </xf>
    <xf numFmtId="0" fontId="0" fillId="0" borderId="12" xfId="0" applyBorder="1" applyAlignment="1">
      <alignment horizontal="center" vertical="center"/>
    </xf>
    <xf numFmtId="0" fontId="0" fillId="0" borderId="1" xfId="0" applyFont="1" applyFill="1" applyBorder="1" applyAlignment="1">
      <alignment horizontal="center" vertical="center"/>
    </xf>
    <xf numFmtId="182" fontId="5" fillId="0" borderId="1" xfId="0" applyNumberFormat="1" applyFont="1" applyFill="1" applyBorder="1" applyAlignment="1">
      <alignment horizontal="center" vertical="center"/>
    </xf>
    <xf numFmtId="0" fontId="19" fillId="0" borderId="6" xfId="0" applyFont="1" applyBorder="1" applyAlignment="1">
      <alignment horizontal="center" vertical="center"/>
    </xf>
    <xf numFmtId="0" fontId="19" fillId="0" borderId="10" xfId="0" applyFont="1" applyBorder="1" applyAlignment="1">
      <alignment horizontal="center" vertical="center"/>
    </xf>
    <xf numFmtId="180" fontId="0" fillId="0" borderId="0" xfId="0" applyNumberFormat="1">
      <alignment vertical="center"/>
    </xf>
    <xf numFmtId="0" fontId="0" fillId="0" borderId="0" xfId="0" applyFont="1" applyBorder="1" applyAlignment="1">
      <alignment horizontal="left"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 name="Jun 2 2 2 19" xfId="52"/>
    <cellStyle name="常规 6" xfId="53"/>
    <cellStyle name="_ET_STYLE_NoName_00_" xfId="54"/>
    <cellStyle name="Jun 2 2 2 18" xfId="55"/>
    <cellStyle name="样式 1" xfId="56"/>
    <cellStyle name="Jun 2 2 2 45" xfId="57"/>
    <cellStyle name="常规 2 117" xfId="58"/>
    <cellStyle name="常规 11" xfId="59"/>
  </cellStyles>
  <tableStyles count="0" defaultTableStyle="TableStyleMedium9" defaultPivotStyle="PivotStyleLight16"/>
  <colors>
    <mruColors>
      <color rgb="00F2F2F2"/>
      <color rgb="00FFFF00"/>
      <color rgb="00FF0000"/>
      <color rgb="0092D05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customXml" Target="../customXml/item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www.wps.cn/officeDocument/2023/relationships/customStorage" Target="customStorage/customStorage.xml"/><Relationship Id="rId10" Type="http://schemas.openxmlformats.org/officeDocument/2006/relationships/styles" Target="styles.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
  <sheetViews>
    <sheetView tabSelected="1" zoomScale="115" zoomScaleNormal="115" zoomScaleSheetLayoutView="60" workbookViewId="0">
      <selection activeCell="E15" sqref="E15"/>
    </sheetView>
  </sheetViews>
  <sheetFormatPr defaultColWidth="9" defaultRowHeight="14"/>
  <cols>
    <col min="1" max="1" width="7.62727272727273" style="75" customWidth="1"/>
    <col min="2" max="2" width="14.2454545454545" customWidth="1"/>
    <col min="3" max="3" width="35.7363636363636" customWidth="1"/>
    <col min="4" max="4" width="17.7090909090909" style="76" customWidth="1"/>
    <col min="5" max="5" width="39.2545454545455" style="77" customWidth="1"/>
    <col min="7" max="8" width="13"/>
    <col min="9" max="9" width="10.8363636363636" customWidth="1"/>
  </cols>
  <sheetData>
    <row r="1" ht="30" customHeight="1" spans="1:5">
      <c r="A1" s="78" t="s">
        <v>0</v>
      </c>
      <c r="B1" s="78"/>
      <c r="C1" s="78"/>
      <c r="D1" s="78"/>
      <c r="E1" s="79"/>
    </row>
    <row r="2" ht="29" customHeight="1" spans="1:5">
      <c r="A2" s="80" t="s">
        <v>1</v>
      </c>
      <c r="B2" s="80" t="s">
        <v>2</v>
      </c>
      <c r="C2" s="80"/>
      <c r="D2" s="81" t="s">
        <v>3</v>
      </c>
      <c r="E2" s="80" t="s">
        <v>4</v>
      </c>
    </row>
    <row r="3" ht="37" customHeight="1" spans="1:5">
      <c r="A3" s="82">
        <v>1</v>
      </c>
      <c r="B3" s="83" t="s">
        <v>5</v>
      </c>
      <c r="C3" s="84" t="s">
        <v>6</v>
      </c>
      <c r="D3" s="85">
        <f>硬件购置!G233</f>
        <v>0</v>
      </c>
      <c r="E3" s="86"/>
    </row>
    <row r="4" ht="37" customHeight="1" spans="1:5">
      <c r="A4" s="82">
        <v>3</v>
      </c>
      <c r="B4" s="87"/>
      <c r="C4" s="84" t="s">
        <v>7</v>
      </c>
      <c r="D4" s="85">
        <f>硬件及基础软件集成!F3</f>
        <v>0</v>
      </c>
      <c r="E4" s="86"/>
    </row>
    <row r="5" ht="37" customHeight="1" spans="1:5">
      <c r="A5" s="82">
        <v>4</v>
      </c>
      <c r="B5" s="87"/>
      <c r="C5" s="84" t="s">
        <v>8</v>
      </c>
      <c r="D5" s="85">
        <f>系统开发!G21</f>
        <v>0</v>
      </c>
      <c r="E5" s="86"/>
    </row>
    <row r="6" ht="37" customHeight="1" spans="1:5">
      <c r="A6" s="82">
        <v>5</v>
      </c>
      <c r="B6" s="87"/>
      <c r="C6" s="88" t="s">
        <v>9</v>
      </c>
      <c r="D6" s="89">
        <f>'(建设期+质保期)通讯链路和云资源租赁'!G7</f>
        <v>0</v>
      </c>
      <c r="E6" s="86"/>
    </row>
    <row r="7" ht="37" customHeight="1" spans="1:5">
      <c r="A7" s="82">
        <v>6</v>
      </c>
      <c r="B7" s="87"/>
      <c r="C7" s="84" t="s">
        <v>10</v>
      </c>
      <c r="D7" s="85">
        <f>智能转单服务租赁!F3</f>
        <v>0</v>
      </c>
      <c r="E7" s="86"/>
    </row>
    <row r="8" ht="19" customHeight="1" spans="1:11">
      <c r="A8" s="82">
        <v>8</v>
      </c>
      <c r="B8" s="90" t="s">
        <v>11</v>
      </c>
      <c r="C8" s="91"/>
      <c r="D8" s="85">
        <f>SUM(D3:D7)</f>
        <v>0</v>
      </c>
      <c r="E8" s="86"/>
      <c r="G8" s="92"/>
      <c r="H8" s="92"/>
      <c r="I8" s="92"/>
      <c r="J8" s="92"/>
      <c r="K8" s="92"/>
    </row>
    <row r="9" ht="10" hidden="1" customHeight="1" spans="1:5">
      <c r="A9" s="93"/>
      <c r="B9" s="93"/>
      <c r="C9" s="93"/>
      <c r="D9" s="93"/>
      <c r="E9" s="93"/>
    </row>
    <row r="10" hidden="1" spans="1:5">
      <c r="A10" s="93"/>
      <c r="B10" s="93"/>
      <c r="C10" s="93"/>
      <c r="D10" s="93"/>
      <c r="E10" s="93"/>
    </row>
  </sheetData>
  <mergeCells count="5">
    <mergeCell ref="A1:E1"/>
    <mergeCell ref="B2:C2"/>
    <mergeCell ref="B8:C8"/>
    <mergeCell ref="B3:B7"/>
    <mergeCell ref="A9:E10"/>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3"/>
  <sheetViews>
    <sheetView zoomScaleSheetLayoutView="60" topLeftCell="A212" workbookViewId="0">
      <selection activeCell="D242" sqref="D242"/>
    </sheetView>
  </sheetViews>
  <sheetFormatPr defaultColWidth="9" defaultRowHeight="13"/>
  <cols>
    <col min="1" max="1" width="23.3363636363636" style="40" customWidth="1"/>
    <col min="2" max="2" width="16.5727272727273" style="40" customWidth="1"/>
    <col min="3" max="3" width="13.7727272727273" style="33" customWidth="1"/>
    <col min="4" max="4" width="51.6272727272727" style="41"/>
    <col min="5" max="5" width="9.65454545454545" style="33" customWidth="1"/>
    <col min="6" max="6" width="12" style="33" customWidth="1"/>
    <col min="7" max="7" width="19.9" style="33"/>
    <col min="8" max="8" width="12.3454545454545" style="33"/>
    <col min="9" max="16384" width="9" style="33"/>
  </cols>
  <sheetData>
    <row r="1" s="32" customFormat="1" ht="14" spans="1:8">
      <c r="A1" s="1" t="s">
        <v>12</v>
      </c>
      <c r="B1" s="1" t="s">
        <v>13</v>
      </c>
      <c r="C1" s="42" t="s">
        <v>14</v>
      </c>
      <c r="D1" s="43" t="s">
        <v>15</v>
      </c>
      <c r="E1" s="43" t="s">
        <v>16</v>
      </c>
      <c r="F1" s="43" t="s">
        <v>17</v>
      </c>
      <c r="G1" s="43" t="s">
        <v>18</v>
      </c>
      <c r="H1" s="43" t="s">
        <v>4</v>
      </c>
    </row>
    <row r="2" ht="14" customHeight="1" spans="1:8">
      <c r="A2" s="44" t="s">
        <v>19</v>
      </c>
      <c r="B2" s="45" t="s">
        <v>20</v>
      </c>
      <c r="C2" s="46"/>
      <c r="D2" s="45" t="s">
        <v>21</v>
      </c>
      <c r="E2" s="47">
        <v>34</v>
      </c>
      <c r="F2" s="48"/>
      <c r="G2" s="49">
        <f>F2*E2</f>
        <v>0</v>
      </c>
      <c r="H2" s="50"/>
    </row>
    <row r="3" ht="14" customHeight="1" spans="1:8">
      <c r="A3" s="44" t="s">
        <v>19</v>
      </c>
      <c r="B3" s="51" t="s">
        <v>22</v>
      </c>
      <c r="C3" s="52"/>
      <c r="D3" s="51" t="s">
        <v>23</v>
      </c>
      <c r="E3" s="47">
        <f>E2*2</f>
        <v>68</v>
      </c>
      <c r="F3" s="48"/>
      <c r="G3" s="49">
        <f t="shared" ref="G3:G66" si="0">F3*E3</f>
        <v>0</v>
      </c>
      <c r="H3" s="50"/>
    </row>
    <row r="4" ht="127" customHeight="1" spans="1:8">
      <c r="A4" s="44" t="s">
        <v>19</v>
      </c>
      <c r="B4" s="51" t="s">
        <v>24</v>
      </c>
      <c r="C4" s="52"/>
      <c r="D4" s="53" t="s">
        <v>25</v>
      </c>
      <c r="E4" s="47">
        <v>2</v>
      </c>
      <c r="F4" s="48"/>
      <c r="G4" s="49">
        <f t="shared" si="0"/>
        <v>0</v>
      </c>
      <c r="H4" s="50"/>
    </row>
    <row r="5" ht="112" customHeight="1" spans="1:8">
      <c r="A5" s="44" t="s">
        <v>19</v>
      </c>
      <c r="B5" s="51" t="s">
        <v>26</v>
      </c>
      <c r="C5" s="52"/>
      <c r="D5" s="51" t="s">
        <v>27</v>
      </c>
      <c r="E5" s="47">
        <v>57</v>
      </c>
      <c r="F5" s="48"/>
      <c r="G5" s="49">
        <f t="shared" si="0"/>
        <v>0</v>
      </c>
      <c r="H5" s="50"/>
    </row>
    <row r="6" ht="14" customHeight="1" spans="1:8">
      <c r="A6" s="44" t="s">
        <v>19</v>
      </c>
      <c r="B6" s="51" t="s">
        <v>28</v>
      </c>
      <c r="C6" s="52"/>
      <c r="D6" s="51" t="s">
        <v>29</v>
      </c>
      <c r="E6" s="47">
        <v>8</v>
      </c>
      <c r="F6" s="48"/>
      <c r="G6" s="49">
        <f t="shared" si="0"/>
        <v>0</v>
      </c>
      <c r="H6" s="50"/>
    </row>
    <row r="7" ht="14" customHeight="1" spans="1:8">
      <c r="A7" s="44" t="s">
        <v>19</v>
      </c>
      <c r="B7" s="51" t="s">
        <v>30</v>
      </c>
      <c r="C7" s="52"/>
      <c r="D7" s="51" t="s">
        <v>31</v>
      </c>
      <c r="E7" s="47">
        <f>E5*4</f>
        <v>228</v>
      </c>
      <c r="F7" s="48"/>
      <c r="G7" s="49">
        <f t="shared" si="0"/>
        <v>0</v>
      </c>
      <c r="H7" s="50"/>
    </row>
    <row r="8" ht="14" customHeight="1" spans="1:8">
      <c r="A8" s="44" t="s">
        <v>19</v>
      </c>
      <c r="B8" s="51" t="s">
        <v>32</v>
      </c>
      <c r="C8" s="52"/>
      <c r="D8" s="51" t="s">
        <v>33</v>
      </c>
      <c r="E8" s="47">
        <v>120</v>
      </c>
      <c r="F8" s="48"/>
      <c r="G8" s="49">
        <f t="shared" si="0"/>
        <v>0</v>
      </c>
      <c r="H8" s="50"/>
    </row>
    <row r="9" ht="14" customHeight="1" spans="1:8">
      <c r="A9" s="44" t="s">
        <v>19</v>
      </c>
      <c r="B9" s="51" t="s">
        <v>34</v>
      </c>
      <c r="C9" s="52"/>
      <c r="D9" s="51" t="s">
        <v>35</v>
      </c>
      <c r="E9" s="47">
        <f>E8+E4+E5</f>
        <v>179</v>
      </c>
      <c r="F9" s="48"/>
      <c r="G9" s="49">
        <f t="shared" si="0"/>
        <v>0</v>
      </c>
      <c r="H9" s="50"/>
    </row>
    <row r="10" ht="14" customHeight="1" spans="1:8">
      <c r="A10" s="44" t="s">
        <v>19</v>
      </c>
      <c r="B10" s="51" t="s">
        <v>36</v>
      </c>
      <c r="C10" s="52"/>
      <c r="D10" s="51" t="s">
        <v>37</v>
      </c>
      <c r="E10" s="47">
        <f>E11*2+E12</f>
        <v>2614</v>
      </c>
      <c r="F10" s="48"/>
      <c r="G10" s="49">
        <f t="shared" si="0"/>
        <v>0</v>
      </c>
      <c r="H10" s="50"/>
    </row>
    <row r="11" ht="14" customHeight="1" spans="1:8">
      <c r="A11" s="44" t="s">
        <v>19</v>
      </c>
      <c r="B11" s="51" t="s">
        <v>38</v>
      </c>
      <c r="C11" s="52"/>
      <c r="D11" s="51" t="s">
        <v>39</v>
      </c>
      <c r="E11" s="47">
        <v>1057</v>
      </c>
      <c r="F11" s="48"/>
      <c r="G11" s="49">
        <f t="shared" si="0"/>
        <v>0</v>
      </c>
      <c r="H11" s="50"/>
    </row>
    <row r="12" ht="14" customHeight="1" spans="1:8">
      <c r="A12" s="44" t="s">
        <v>19</v>
      </c>
      <c r="B12" s="51" t="s">
        <v>40</v>
      </c>
      <c r="C12" s="52"/>
      <c r="D12" s="51" t="s">
        <v>41</v>
      </c>
      <c r="E12" s="47">
        <v>500</v>
      </c>
      <c r="F12" s="48"/>
      <c r="G12" s="49">
        <f t="shared" si="0"/>
        <v>0</v>
      </c>
      <c r="H12" s="50"/>
    </row>
    <row r="13" ht="14" customHeight="1" spans="1:8">
      <c r="A13" s="44" t="s">
        <v>19</v>
      </c>
      <c r="B13" s="51" t="s">
        <v>42</v>
      </c>
      <c r="C13" s="52"/>
      <c r="D13" s="51" t="s">
        <v>43</v>
      </c>
      <c r="E13" s="47">
        <f>E10*2-E26</f>
        <v>4808</v>
      </c>
      <c r="F13" s="48"/>
      <c r="G13" s="49">
        <f t="shared" si="0"/>
        <v>0</v>
      </c>
      <c r="H13" s="50"/>
    </row>
    <row r="14" ht="14" customHeight="1" spans="1:8">
      <c r="A14" s="44" t="s">
        <v>19</v>
      </c>
      <c r="B14" s="51" t="s">
        <v>44</v>
      </c>
      <c r="C14" s="54"/>
      <c r="D14" s="51" t="s">
        <v>44</v>
      </c>
      <c r="E14" s="47">
        <f>E13</f>
        <v>4808</v>
      </c>
      <c r="F14" s="48"/>
      <c r="G14" s="49">
        <f t="shared" si="0"/>
        <v>0</v>
      </c>
      <c r="H14" s="50"/>
    </row>
    <row r="15" ht="14" customHeight="1" spans="1:9">
      <c r="A15" s="44" t="s">
        <v>19</v>
      </c>
      <c r="B15" s="51" t="s">
        <v>45</v>
      </c>
      <c r="C15" s="54"/>
      <c r="D15" s="51" t="s">
        <v>46</v>
      </c>
      <c r="E15" s="47">
        <f>E4*2</f>
        <v>4</v>
      </c>
      <c r="F15" s="48"/>
      <c r="G15" s="49">
        <f t="shared" si="0"/>
        <v>0</v>
      </c>
      <c r="H15" s="50"/>
      <c r="I15" s="56"/>
    </row>
    <row r="16" ht="14" customHeight="1" spans="1:8">
      <c r="A16" s="44" t="s">
        <v>19</v>
      </c>
      <c r="B16" s="51" t="s">
        <v>47</v>
      </c>
      <c r="C16" s="54"/>
      <c r="D16" s="51" t="s">
        <v>48</v>
      </c>
      <c r="E16" s="47">
        <f>E7</f>
        <v>228</v>
      </c>
      <c r="F16" s="48"/>
      <c r="G16" s="49">
        <f t="shared" si="0"/>
        <v>0</v>
      </c>
      <c r="H16" s="50"/>
    </row>
    <row r="17" ht="14" customHeight="1" spans="1:8">
      <c r="A17" s="44" t="s">
        <v>19</v>
      </c>
      <c r="B17" s="51" t="s">
        <v>49</v>
      </c>
      <c r="C17" s="54"/>
      <c r="D17" s="51" t="s">
        <v>49</v>
      </c>
      <c r="E17" s="47">
        <f>(E16+E15)*2</f>
        <v>464</v>
      </c>
      <c r="F17" s="48"/>
      <c r="G17" s="49">
        <f t="shared" si="0"/>
        <v>0</v>
      </c>
      <c r="H17" s="50"/>
    </row>
    <row r="18" ht="14" customHeight="1" spans="1:8">
      <c r="A18" s="44" t="s">
        <v>19</v>
      </c>
      <c r="B18" s="51" t="s">
        <v>50</v>
      </c>
      <c r="C18" s="54"/>
      <c r="D18" s="51" t="s">
        <v>51</v>
      </c>
      <c r="E18" s="47">
        <f>ROUND(2614*80,)</f>
        <v>209120</v>
      </c>
      <c r="F18" s="48"/>
      <c r="G18" s="49">
        <f t="shared" si="0"/>
        <v>0</v>
      </c>
      <c r="H18" s="50"/>
    </row>
    <row r="19" ht="14" customHeight="1" spans="1:8">
      <c r="A19" s="44" t="s">
        <v>19</v>
      </c>
      <c r="B19" s="51" t="s">
        <v>52</v>
      </c>
      <c r="C19" s="54"/>
      <c r="D19" s="51" t="s">
        <v>53</v>
      </c>
      <c r="E19" s="47">
        <f>12*200</f>
        <v>2400</v>
      </c>
      <c r="F19" s="48"/>
      <c r="G19" s="49">
        <f t="shared" si="0"/>
        <v>0</v>
      </c>
      <c r="H19" s="50"/>
    </row>
    <row r="20" ht="14" customHeight="1" spans="1:8">
      <c r="A20" s="44" t="s">
        <v>19</v>
      </c>
      <c r="B20" s="51" t="s">
        <v>54</v>
      </c>
      <c r="C20" s="54"/>
      <c r="D20" s="51" t="s">
        <v>54</v>
      </c>
      <c r="E20" s="47">
        <v>10</v>
      </c>
      <c r="F20" s="48"/>
      <c r="G20" s="49">
        <f t="shared" si="0"/>
        <v>0</v>
      </c>
      <c r="H20" s="50"/>
    </row>
    <row r="21" ht="14" customHeight="1" spans="1:8">
      <c r="A21" s="44" t="s">
        <v>19</v>
      </c>
      <c r="B21" s="51" t="s">
        <v>55</v>
      </c>
      <c r="C21" s="54"/>
      <c r="D21" s="51" t="s">
        <v>56</v>
      </c>
      <c r="E21" s="47">
        <v>1</v>
      </c>
      <c r="F21" s="48"/>
      <c r="G21" s="49">
        <f t="shared" si="0"/>
        <v>0</v>
      </c>
      <c r="H21" s="50"/>
    </row>
    <row r="22" ht="14" customHeight="1" spans="1:8">
      <c r="A22" s="44" t="s">
        <v>19</v>
      </c>
      <c r="B22" s="51" t="s">
        <v>57</v>
      </c>
      <c r="C22" s="54"/>
      <c r="D22" s="51" t="s">
        <v>58</v>
      </c>
      <c r="E22" s="47">
        <v>3</v>
      </c>
      <c r="F22" s="48"/>
      <c r="G22" s="49">
        <f t="shared" si="0"/>
        <v>0</v>
      </c>
      <c r="H22" s="50"/>
    </row>
    <row r="23" ht="14" customHeight="1" spans="1:8">
      <c r="A23" s="44" t="s">
        <v>19</v>
      </c>
      <c r="B23" s="51" t="s">
        <v>59</v>
      </c>
      <c r="C23" s="54"/>
      <c r="D23" s="51" t="s">
        <v>60</v>
      </c>
      <c r="E23" s="47">
        <f>9*150</f>
        <v>1350</v>
      </c>
      <c r="F23" s="48"/>
      <c r="G23" s="49">
        <f t="shared" si="0"/>
        <v>0</v>
      </c>
      <c r="H23" s="50"/>
    </row>
    <row r="24" ht="14" customHeight="1" spans="1:8">
      <c r="A24" s="44" t="s">
        <v>19</v>
      </c>
      <c r="B24" s="51" t="s">
        <v>61</v>
      </c>
      <c r="C24" s="54"/>
      <c r="D24" s="51" t="s">
        <v>62</v>
      </c>
      <c r="E24" s="47">
        <f>2*150</f>
        <v>300</v>
      </c>
      <c r="F24" s="48"/>
      <c r="G24" s="49">
        <f t="shared" si="0"/>
        <v>0</v>
      </c>
      <c r="H24" s="50"/>
    </row>
    <row r="25" ht="14" customHeight="1" spans="1:8">
      <c r="A25" s="44" t="s">
        <v>19</v>
      </c>
      <c r="B25" s="51" t="s">
        <v>63</v>
      </c>
      <c r="C25" s="54"/>
      <c r="D25" s="51" t="s">
        <v>64</v>
      </c>
      <c r="E25" s="47">
        <v>17</v>
      </c>
      <c r="F25" s="48"/>
      <c r="G25" s="49">
        <f t="shared" si="0"/>
        <v>0</v>
      </c>
      <c r="H25" s="50"/>
    </row>
    <row r="26" ht="14" customHeight="1" spans="1:8">
      <c r="A26" s="44" t="s">
        <v>19</v>
      </c>
      <c r="B26" s="51" t="s">
        <v>65</v>
      </c>
      <c r="C26" s="54"/>
      <c r="D26" s="51" t="s">
        <v>66</v>
      </c>
      <c r="E26" s="47">
        <v>420</v>
      </c>
      <c r="F26" s="48"/>
      <c r="G26" s="49">
        <f t="shared" si="0"/>
        <v>0</v>
      </c>
      <c r="H26" s="50"/>
    </row>
    <row r="27" ht="14" customHeight="1" spans="1:8">
      <c r="A27" s="44" t="s">
        <v>19</v>
      </c>
      <c r="B27" s="51" t="s">
        <v>67</v>
      </c>
      <c r="C27" s="54"/>
      <c r="D27" s="51" t="s">
        <v>68</v>
      </c>
      <c r="E27" s="47">
        <v>420</v>
      </c>
      <c r="F27" s="48"/>
      <c r="G27" s="49">
        <f t="shared" si="0"/>
        <v>0</v>
      </c>
      <c r="H27" s="50"/>
    </row>
    <row r="28" ht="14" customHeight="1" spans="1:8">
      <c r="A28" s="44" t="s">
        <v>19</v>
      </c>
      <c r="B28" s="51" t="s">
        <v>69</v>
      </c>
      <c r="C28" s="54"/>
      <c r="D28" s="51" t="s">
        <v>69</v>
      </c>
      <c r="E28" s="47">
        <f>2614*20</f>
        <v>52280</v>
      </c>
      <c r="F28" s="48"/>
      <c r="G28" s="49">
        <f t="shared" si="0"/>
        <v>0</v>
      </c>
      <c r="H28" s="50"/>
    </row>
    <row r="29" ht="14" customHeight="1" spans="1:8">
      <c r="A29" s="44" t="s">
        <v>19</v>
      </c>
      <c r="B29" s="51" t="s">
        <v>70</v>
      </c>
      <c r="C29" s="54"/>
      <c r="D29" s="51" t="s">
        <v>71</v>
      </c>
      <c r="E29" s="47">
        <f>3*200+6*150</f>
        <v>1500</v>
      </c>
      <c r="F29" s="48"/>
      <c r="G29" s="49">
        <f t="shared" si="0"/>
        <v>0</v>
      </c>
      <c r="H29" s="50"/>
    </row>
    <row r="30" ht="14" customHeight="1" spans="1:8">
      <c r="A30" s="44" t="s">
        <v>19</v>
      </c>
      <c r="B30" s="51" t="s">
        <v>72</v>
      </c>
      <c r="C30" s="54"/>
      <c r="D30" s="51" t="s">
        <v>73</v>
      </c>
      <c r="E30" s="47">
        <v>1</v>
      </c>
      <c r="F30" s="48"/>
      <c r="G30" s="49">
        <f t="shared" si="0"/>
        <v>0</v>
      </c>
      <c r="H30" s="50"/>
    </row>
    <row r="31" ht="164" customHeight="1" spans="1:8">
      <c r="A31" s="54" t="s">
        <v>74</v>
      </c>
      <c r="B31" s="51" t="s">
        <v>75</v>
      </c>
      <c r="C31" s="54"/>
      <c r="D31" s="51" t="s">
        <v>76</v>
      </c>
      <c r="E31" s="47">
        <v>11</v>
      </c>
      <c r="F31" s="48"/>
      <c r="G31" s="49">
        <f t="shared" si="0"/>
        <v>0</v>
      </c>
      <c r="H31" s="50"/>
    </row>
    <row r="32" ht="160" customHeight="1" spans="1:8">
      <c r="A32" s="54" t="s">
        <v>74</v>
      </c>
      <c r="B32" s="51" t="s">
        <v>77</v>
      </c>
      <c r="C32" s="54"/>
      <c r="D32" s="51" t="s">
        <v>78</v>
      </c>
      <c r="E32" s="47">
        <v>29</v>
      </c>
      <c r="F32" s="48"/>
      <c r="G32" s="49">
        <f t="shared" si="0"/>
        <v>0</v>
      </c>
      <c r="H32" s="50"/>
    </row>
    <row r="33" ht="14" customHeight="1" spans="1:8">
      <c r="A33" s="54" t="s">
        <v>74</v>
      </c>
      <c r="B33" s="51" t="s">
        <v>79</v>
      </c>
      <c r="C33" s="54"/>
      <c r="D33" s="51" t="s">
        <v>80</v>
      </c>
      <c r="E33" s="47">
        <v>1</v>
      </c>
      <c r="F33" s="48"/>
      <c r="G33" s="49">
        <f t="shared" si="0"/>
        <v>0</v>
      </c>
      <c r="H33" s="44" t="s">
        <v>81</v>
      </c>
    </row>
    <row r="34" ht="14" customHeight="1" spans="1:8">
      <c r="A34" s="54" t="s">
        <v>74</v>
      </c>
      <c r="B34" s="51" t="s">
        <v>82</v>
      </c>
      <c r="C34" s="54"/>
      <c r="D34" s="51" t="s">
        <v>83</v>
      </c>
      <c r="E34" s="47">
        <v>1</v>
      </c>
      <c r="F34" s="48"/>
      <c r="G34" s="49">
        <f t="shared" si="0"/>
        <v>0</v>
      </c>
      <c r="H34" s="44"/>
    </row>
    <row r="35" ht="14" customHeight="1" spans="1:8">
      <c r="A35" s="54" t="s">
        <v>74</v>
      </c>
      <c r="B35" s="51" t="s">
        <v>84</v>
      </c>
      <c r="C35" s="54"/>
      <c r="D35" s="51" t="s">
        <v>83</v>
      </c>
      <c r="E35" s="47">
        <v>9</v>
      </c>
      <c r="F35" s="48"/>
      <c r="G35" s="49">
        <f t="shared" si="0"/>
        <v>0</v>
      </c>
      <c r="H35" s="44" t="s">
        <v>85</v>
      </c>
    </row>
    <row r="36" ht="14" customHeight="1" spans="1:8">
      <c r="A36" s="54" t="s">
        <v>74</v>
      </c>
      <c r="B36" s="51" t="s">
        <v>86</v>
      </c>
      <c r="C36" s="54"/>
      <c r="D36" s="51" t="s">
        <v>87</v>
      </c>
      <c r="E36" s="47">
        <v>9</v>
      </c>
      <c r="F36" s="48"/>
      <c r="G36" s="49">
        <f t="shared" si="0"/>
        <v>0</v>
      </c>
      <c r="H36" s="44" t="s">
        <v>85</v>
      </c>
    </row>
    <row r="37" ht="14" customHeight="1" spans="1:8">
      <c r="A37" s="54" t="s">
        <v>74</v>
      </c>
      <c r="B37" s="51" t="s">
        <v>88</v>
      </c>
      <c r="C37" s="54"/>
      <c r="D37" s="51" t="s">
        <v>89</v>
      </c>
      <c r="E37" s="47">
        <v>51</v>
      </c>
      <c r="F37" s="48"/>
      <c r="G37" s="49">
        <f t="shared" si="0"/>
        <v>0</v>
      </c>
      <c r="H37" s="50"/>
    </row>
    <row r="38" ht="14" customHeight="1" spans="1:8">
      <c r="A38" s="54" t="s">
        <v>74</v>
      </c>
      <c r="B38" s="51" t="s">
        <v>90</v>
      </c>
      <c r="C38" s="54"/>
      <c r="D38" s="51" t="s">
        <v>89</v>
      </c>
      <c r="E38" s="47">
        <v>2</v>
      </c>
      <c r="F38" s="48"/>
      <c r="G38" s="49">
        <f t="shared" si="0"/>
        <v>0</v>
      </c>
      <c r="H38" s="50"/>
    </row>
    <row r="39" ht="14" customHeight="1" spans="1:8">
      <c r="A39" s="54" t="s">
        <v>74</v>
      </c>
      <c r="B39" s="51" t="s">
        <v>91</v>
      </c>
      <c r="C39" s="54"/>
      <c r="D39" s="51" t="s">
        <v>92</v>
      </c>
      <c r="E39" s="47">
        <v>3300</v>
      </c>
      <c r="F39" s="48"/>
      <c r="G39" s="49">
        <f t="shared" si="0"/>
        <v>0</v>
      </c>
      <c r="H39" s="50"/>
    </row>
    <row r="40" ht="14" customHeight="1" spans="1:8">
      <c r="A40" s="54" t="s">
        <v>74</v>
      </c>
      <c r="B40" s="51" t="s">
        <v>93</v>
      </c>
      <c r="C40" s="54"/>
      <c r="D40" s="51" t="s">
        <v>94</v>
      </c>
      <c r="E40" s="47">
        <v>4</v>
      </c>
      <c r="F40" s="48"/>
      <c r="G40" s="49">
        <f t="shared" si="0"/>
        <v>0</v>
      </c>
      <c r="H40" s="50"/>
    </row>
    <row r="41" ht="14" customHeight="1" spans="1:8">
      <c r="A41" s="54" t="s">
        <v>74</v>
      </c>
      <c r="B41" s="51" t="s">
        <v>69</v>
      </c>
      <c r="C41" s="54"/>
      <c r="D41" s="51" t="s">
        <v>69</v>
      </c>
      <c r="E41" s="47">
        <v>2500</v>
      </c>
      <c r="F41" s="48"/>
      <c r="G41" s="49">
        <f t="shared" si="0"/>
        <v>0</v>
      </c>
      <c r="H41" s="50"/>
    </row>
    <row r="42" ht="14" customHeight="1" spans="1:8">
      <c r="A42" s="54" t="s">
        <v>74</v>
      </c>
      <c r="B42" s="51" t="s">
        <v>95</v>
      </c>
      <c r="C42" s="54"/>
      <c r="D42" s="51" t="s">
        <v>96</v>
      </c>
      <c r="E42" s="47">
        <v>1</v>
      </c>
      <c r="F42" s="48"/>
      <c r="G42" s="49">
        <f t="shared" si="0"/>
        <v>0</v>
      </c>
      <c r="H42" s="50"/>
    </row>
    <row r="43" ht="61" customHeight="1" spans="1:8">
      <c r="A43" s="54" t="s">
        <v>74</v>
      </c>
      <c r="B43" s="51" t="s">
        <v>97</v>
      </c>
      <c r="C43" s="54"/>
      <c r="D43" s="55" t="s">
        <v>98</v>
      </c>
      <c r="E43" s="47">
        <v>4.61</v>
      </c>
      <c r="F43" s="48"/>
      <c r="G43" s="49">
        <f t="shared" si="0"/>
        <v>0</v>
      </c>
      <c r="H43" s="50"/>
    </row>
    <row r="44" ht="14" customHeight="1" spans="1:8">
      <c r="A44" s="54" t="s">
        <v>74</v>
      </c>
      <c r="B44" s="51" t="s">
        <v>99</v>
      </c>
      <c r="C44" s="54"/>
      <c r="D44" s="55" t="s">
        <v>100</v>
      </c>
      <c r="E44" s="47">
        <v>4.61</v>
      </c>
      <c r="F44" s="48"/>
      <c r="G44" s="49">
        <f t="shared" si="0"/>
        <v>0</v>
      </c>
      <c r="H44" s="50"/>
    </row>
    <row r="45" ht="14" customHeight="1" spans="1:8">
      <c r="A45" s="54" t="s">
        <v>74</v>
      </c>
      <c r="B45" s="51" t="s">
        <v>101</v>
      </c>
      <c r="C45" s="54"/>
      <c r="D45" s="55" t="s">
        <v>102</v>
      </c>
      <c r="E45" s="47">
        <v>1</v>
      </c>
      <c r="F45" s="48"/>
      <c r="G45" s="49">
        <f t="shared" si="0"/>
        <v>0</v>
      </c>
      <c r="H45" s="50"/>
    </row>
    <row r="46" ht="14" customHeight="1" spans="1:8">
      <c r="A46" s="54" t="s">
        <v>74</v>
      </c>
      <c r="B46" s="51" t="s">
        <v>103</v>
      </c>
      <c r="C46" s="54"/>
      <c r="D46" s="55" t="s">
        <v>104</v>
      </c>
      <c r="E46" s="47">
        <v>1</v>
      </c>
      <c r="F46" s="48"/>
      <c r="G46" s="49">
        <f t="shared" si="0"/>
        <v>0</v>
      </c>
      <c r="H46" s="50"/>
    </row>
    <row r="47" ht="14" customHeight="1" spans="1:8">
      <c r="A47" s="54" t="s">
        <v>74</v>
      </c>
      <c r="B47" s="51" t="s">
        <v>97</v>
      </c>
      <c r="C47" s="54"/>
      <c r="D47" s="55" t="s">
        <v>105</v>
      </c>
      <c r="E47" s="47">
        <v>5.84</v>
      </c>
      <c r="F47" s="48"/>
      <c r="G47" s="49">
        <f t="shared" si="0"/>
        <v>0</v>
      </c>
      <c r="H47" s="50"/>
    </row>
    <row r="48" ht="14" customHeight="1" spans="1:8">
      <c r="A48" s="54" t="s">
        <v>74</v>
      </c>
      <c r="B48" s="51" t="s">
        <v>99</v>
      </c>
      <c r="C48" s="54"/>
      <c r="D48" s="55" t="s">
        <v>100</v>
      </c>
      <c r="E48" s="47">
        <v>5.84</v>
      </c>
      <c r="F48" s="48"/>
      <c r="G48" s="49">
        <f t="shared" si="0"/>
        <v>0</v>
      </c>
      <c r="H48" s="50"/>
    </row>
    <row r="49" ht="14" customHeight="1" spans="1:8">
      <c r="A49" s="54" t="s">
        <v>74</v>
      </c>
      <c r="B49" s="51" t="s">
        <v>101</v>
      </c>
      <c r="C49" s="54"/>
      <c r="D49" s="55" t="s">
        <v>102</v>
      </c>
      <c r="E49" s="47">
        <v>1</v>
      </c>
      <c r="F49" s="48"/>
      <c r="G49" s="49">
        <f t="shared" si="0"/>
        <v>0</v>
      </c>
      <c r="H49" s="50"/>
    </row>
    <row r="50" ht="14" customHeight="1" spans="1:8">
      <c r="A50" s="54" t="s">
        <v>74</v>
      </c>
      <c r="B50" s="51" t="s">
        <v>103</v>
      </c>
      <c r="C50" s="54"/>
      <c r="D50" s="55" t="s">
        <v>104</v>
      </c>
      <c r="E50" s="47">
        <v>1</v>
      </c>
      <c r="F50" s="48"/>
      <c r="G50" s="49">
        <f t="shared" si="0"/>
        <v>0</v>
      </c>
      <c r="H50" s="50"/>
    </row>
    <row r="51" ht="14" customHeight="1" spans="1:8">
      <c r="A51" s="54" t="s">
        <v>74</v>
      </c>
      <c r="B51" s="51" t="s">
        <v>97</v>
      </c>
      <c r="C51" s="54"/>
      <c r="D51" s="55" t="s">
        <v>105</v>
      </c>
      <c r="E51" s="47">
        <v>7.37</v>
      </c>
      <c r="F51" s="48"/>
      <c r="G51" s="49">
        <f t="shared" si="0"/>
        <v>0</v>
      </c>
      <c r="H51" s="50"/>
    </row>
    <row r="52" ht="14" customHeight="1" spans="1:8">
      <c r="A52" s="54" t="s">
        <v>74</v>
      </c>
      <c r="B52" s="51" t="s">
        <v>99</v>
      </c>
      <c r="C52" s="54"/>
      <c r="D52" s="55" t="s">
        <v>100</v>
      </c>
      <c r="E52" s="47">
        <v>7.37</v>
      </c>
      <c r="F52" s="48"/>
      <c r="G52" s="49">
        <f t="shared" si="0"/>
        <v>0</v>
      </c>
      <c r="H52" s="50"/>
    </row>
    <row r="53" ht="14" customHeight="1" spans="1:8">
      <c r="A53" s="54" t="s">
        <v>74</v>
      </c>
      <c r="B53" s="51" t="s">
        <v>101</v>
      </c>
      <c r="C53" s="54"/>
      <c r="D53" s="55" t="s">
        <v>102</v>
      </c>
      <c r="E53" s="47">
        <v>1</v>
      </c>
      <c r="F53" s="48"/>
      <c r="G53" s="49">
        <f t="shared" si="0"/>
        <v>0</v>
      </c>
      <c r="H53" s="50"/>
    </row>
    <row r="54" ht="14" customHeight="1" spans="1:8">
      <c r="A54" s="54" t="s">
        <v>74</v>
      </c>
      <c r="B54" s="51" t="s">
        <v>103</v>
      </c>
      <c r="C54" s="54"/>
      <c r="D54" s="55" t="s">
        <v>104</v>
      </c>
      <c r="E54" s="47">
        <v>1</v>
      </c>
      <c r="F54" s="48"/>
      <c r="G54" s="49">
        <f t="shared" si="0"/>
        <v>0</v>
      </c>
      <c r="H54" s="50"/>
    </row>
    <row r="55" ht="14" customHeight="1" spans="1:8">
      <c r="A55" s="54" t="s">
        <v>74</v>
      </c>
      <c r="B55" s="51" t="s">
        <v>97</v>
      </c>
      <c r="C55" s="54"/>
      <c r="D55" s="55" t="s">
        <v>105</v>
      </c>
      <c r="E55" s="47">
        <v>4.61</v>
      </c>
      <c r="F55" s="48"/>
      <c r="G55" s="49">
        <f t="shared" si="0"/>
        <v>0</v>
      </c>
      <c r="H55" s="50"/>
    </row>
    <row r="56" ht="14" customHeight="1" spans="1:8">
      <c r="A56" s="54" t="s">
        <v>74</v>
      </c>
      <c r="B56" s="51" t="s">
        <v>99</v>
      </c>
      <c r="C56" s="54"/>
      <c r="D56" s="55" t="s">
        <v>100</v>
      </c>
      <c r="E56" s="47">
        <v>4.61</v>
      </c>
      <c r="F56" s="48"/>
      <c r="G56" s="49">
        <f t="shared" si="0"/>
        <v>0</v>
      </c>
      <c r="H56" s="50"/>
    </row>
    <row r="57" ht="14" customHeight="1" spans="1:8">
      <c r="A57" s="54" t="s">
        <v>74</v>
      </c>
      <c r="B57" s="51" t="s">
        <v>101</v>
      </c>
      <c r="C57" s="54"/>
      <c r="D57" s="55" t="s">
        <v>102</v>
      </c>
      <c r="E57" s="47">
        <v>1</v>
      </c>
      <c r="F57" s="48"/>
      <c r="G57" s="49">
        <f t="shared" si="0"/>
        <v>0</v>
      </c>
      <c r="H57" s="50"/>
    </row>
    <row r="58" ht="14" customHeight="1" spans="1:8">
      <c r="A58" s="54" t="s">
        <v>74</v>
      </c>
      <c r="B58" s="51" t="s">
        <v>103</v>
      </c>
      <c r="C58" s="54"/>
      <c r="D58" s="55" t="s">
        <v>104</v>
      </c>
      <c r="E58" s="47">
        <v>1</v>
      </c>
      <c r="F58" s="48"/>
      <c r="G58" s="49">
        <f t="shared" si="0"/>
        <v>0</v>
      </c>
      <c r="H58" s="50"/>
    </row>
    <row r="59" ht="14" customHeight="1" spans="1:8">
      <c r="A59" s="54" t="s">
        <v>74</v>
      </c>
      <c r="B59" s="51" t="s">
        <v>97</v>
      </c>
      <c r="C59" s="54"/>
      <c r="D59" s="55" t="s">
        <v>105</v>
      </c>
      <c r="E59" s="47">
        <v>9.83</v>
      </c>
      <c r="F59" s="48"/>
      <c r="G59" s="49">
        <f t="shared" si="0"/>
        <v>0</v>
      </c>
      <c r="H59" s="50"/>
    </row>
    <row r="60" ht="14" customHeight="1" spans="1:8">
      <c r="A60" s="54" t="s">
        <v>74</v>
      </c>
      <c r="B60" s="51" t="s">
        <v>99</v>
      </c>
      <c r="C60" s="54"/>
      <c r="D60" s="55" t="s">
        <v>100</v>
      </c>
      <c r="E60" s="47">
        <v>9.83</v>
      </c>
      <c r="F60" s="48"/>
      <c r="G60" s="49">
        <f t="shared" si="0"/>
        <v>0</v>
      </c>
      <c r="H60" s="50"/>
    </row>
    <row r="61" ht="14" customHeight="1" spans="1:8">
      <c r="A61" s="54" t="s">
        <v>74</v>
      </c>
      <c r="B61" s="51" t="s">
        <v>101</v>
      </c>
      <c r="C61" s="54"/>
      <c r="D61" s="55" t="s">
        <v>106</v>
      </c>
      <c r="E61" s="47">
        <v>1</v>
      </c>
      <c r="F61" s="48"/>
      <c r="G61" s="49">
        <f t="shared" si="0"/>
        <v>0</v>
      </c>
      <c r="H61" s="50"/>
    </row>
    <row r="62" ht="14" customHeight="1" spans="1:8">
      <c r="A62" s="54" t="s">
        <v>74</v>
      </c>
      <c r="B62" s="51" t="s">
        <v>103</v>
      </c>
      <c r="C62" s="54"/>
      <c r="D62" s="55" t="s">
        <v>104</v>
      </c>
      <c r="E62" s="47">
        <v>1</v>
      </c>
      <c r="F62" s="48"/>
      <c r="G62" s="49">
        <f t="shared" si="0"/>
        <v>0</v>
      </c>
      <c r="H62" s="50"/>
    </row>
    <row r="63" ht="14" customHeight="1" spans="1:8">
      <c r="A63" s="54" t="s">
        <v>74</v>
      </c>
      <c r="B63" s="51" t="s">
        <v>97</v>
      </c>
      <c r="C63" s="54"/>
      <c r="D63" s="55" t="s">
        <v>105</v>
      </c>
      <c r="E63" s="47">
        <v>11.83</v>
      </c>
      <c r="F63" s="48"/>
      <c r="G63" s="49">
        <f t="shared" si="0"/>
        <v>0</v>
      </c>
      <c r="H63" s="50"/>
    </row>
    <row r="64" ht="14" customHeight="1" spans="1:8">
      <c r="A64" s="54" t="s">
        <v>74</v>
      </c>
      <c r="B64" s="51" t="s">
        <v>99</v>
      </c>
      <c r="C64" s="54"/>
      <c r="D64" s="55" t="s">
        <v>100</v>
      </c>
      <c r="E64" s="47">
        <v>11.83</v>
      </c>
      <c r="F64" s="48"/>
      <c r="G64" s="49">
        <f t="shared" si="0"/>
        <v>0</v>
      </c>
      <c r="H64" s="50"/>
    </row>
    <row r="65" ht="14" customHeight="1" spans="1:8">
      <c r="A65" s="54" t="s">
        <v>74</v>
      </c>
      <c r="B65" s="51" t="s">
        <v>101</v>
      </c>
      <c r="C65" s="54"/>
      <c r="D65" s="55" t="s">
        <v>106</v>
      </c>
      <c r="E65" s="47">
        <v>1</v>
      </c>
      <c r="F65" s="48"/>
      <c r="G65" s="49">
        <f t="shared" si="0"/>
        <v>0</v>
      </c>
      <c r="H65" s="50"/>
    </row>
    <row r="66" ht="14" customHeight="1" spans="1:8">
      <c r="A66" s="54" t="s">
        <v>74</v>
      </c>
      <c r="B66" s="51" t="s">
        <v>103</v>
      </c>
      <c r="C66" s="54"/>
      <c r="D66" s="55" t="s">
        <v>104</v>
      </c>
      <c r="E66" s="47">
        <v>1</v>
      </c>
      <c r="F66" s="48"/>
      <c r="G66" s="49">
        <f t="shared" si="0"/>
        <v>0</v>
      </c>
      <c r="H66" s="50"/>
    </row>
    <row r="67" ht="14" customHeight="1" spans="1:8">
      <c r="A67" s="54" t="s">
        <v>74</v>
      </c>
      <c r="B67" s="51" t="s">
        <v>97</v>
      </c>
      <c r="C67" s="54"/>
      <c r="D67" s="55" t="s">
        <v>105</v>
      </c>
      <c r="E67" s="47">
        <v>21.35</v>
      </c>
      <c r="F67" s="48"/>
      <c r="G67" s="49">
        <f t="shared" ref="G67:G130" si="1">F67*E67</f>
        <v>0</v>
      </c>
      <c r="H67" s="50"/>
    </row>
    <row r="68" ht="14" customHeight="1" spans="1:8">
      <c r="A68" s="54" t="s">
        <v>74</v>
      </c>
      <c r="B68" s="51" t="s">
        <v>99</v>
      </c>
      <c r="C68" s="54"/>
      <c r="D68" s="55" t="s">
        <v>100</v>
      </c>
      <c r="E68" s="47">
        <v>21.35</v>
      </c>
      <c r="F68" s="48"/>
      <c r="G68" s="49">
        <f t="shared" si="1"/>
        <v>0</v>
      </c>
      <c r="H68" s="50"/>
    </row>
    <row r="69" ht="14" customHeight="1" spans="1:8">
      <c r="A69" s="54" t="s">
        <v>74</v>
      </c>
      <c r="B69" s="51" t="s">
        <v>107</v>
      </c>
      <c r="C69" s="54"/>
      <c r="D69" s="55" t="s">
        <v>108</v>
      </c>
      <c r="E69" s="47">
        <v>1</v>
      </c>
      <c r="F69" s="48"/>
      <c r="G69" s="49">
        <f t="shared" si="1"/>
        <v>0</v>
      </c>
      <c r="H69" s="50"/>
    </row>
    <row r="70" ht="14" customHeight="1" spans="1:8">
      <c r="A70" s="54" t="s">
        <v>74</v>
      </c>
      <c r="B70" s="51" t="s">
        <v>107</v>
      </c>
      <c r="C70" s="54"/>
      <c r="D70" s="55" t="s">
        <v>109</v>
      </c>
      <c r="E70" s="47">
        <v>1</v>
      </c>
      <c r="F70" s="48"/>
      <c r="G70" s="49">
        <f t="shared" si="1"/>
        <v>0</v>
      </c>
      <c r="H70" s="50"/>
    </row>
    <row r="71" ht="14" customHeight="1" spans="1:8">
      <c r="A71" s="54" t="s">
        <v>74</v>
      </c>
      <c r="B71" s="51" t="s">
        <v>107</v>
      </c>
      <c r="C71" s="54"/>
      <c r="D71" s="55" t="s">
        <v>110</v>
      </c>
      <c r="E71" s="47">
        <v>1</v>
      </c>
      <c r="F71" s="48"/>
      <c r="G71" s="49">
        <f t="shared" si="1"/>
        <v>0</v>
      </c>
      <c r="H71" s="50"/>
    </row>
    <row r="72" ht="14" customHeight="1" spans="1:8">
      <c r="A72" s="54" t="s">
        <v>74</v>
      </c>
      <c r="B72" s="51" t="s">
        <v>103</v>
      </c>
      <c r="C72" s="54"/>
      <c r="D72" s="55" t="s">
        <v>111</v>
      </c>
      <c r="E72" s="47">
        <v>1</v>
      </c>
      <c r="F72" s="48"/>
      <c r="G72" s="49">
        <f t="shared" si="1"/>
        <v>0</v>
      </c>
      <c r="H72" s="50"/>
    </row>
    <row r="73" ht="14" customHeight="1" spans="1:8">
      <c r="A73" s="54" t="s">
        <v>74</v>
      </c>
      <c r="B73" s="51" t="s">
        <v>97</v>
      </c>
      <c r="C73" s="54"/>
      <c r="D73" s="55" t="s">
        <v>105</v>
      </c>
      <c r="E73" s="47">
        <v>1.69</v>
      </c>
      <c r="F73" s="48"/>
      <c r="G73" s="49">
        <f t="shared" si="1"/>
        <v>0</v>
      </c>
      <c r="H73" s="50"/>
    </row>
    <row r="74" ht="14" customHeight="1" spans="1:8">
      <c r="A74" s="54" t="s">
        <v>74</v>
      </c>
      <c r="B74" s="51" t="s">
        <v>99</v>
      </c>
      <c r="C74" s="54"/>
      <c r="D74" s="55" t="s">
        <v>100</v>
      </c>
      <c r="E74" s="47">
        <v>1.69</v>
      </c>
      <c r="F74" s="48"/>
      <c r="G74" s="49">
        <f t="shared" si="1"/>
        <v>0</v>
      </c>
      <c r="H74" s="50"/>
    </row>
    <row r="75" ht="14" customHeight="1" spans="1:8">
      <c r="A75" s="54" t="s">
        <v>74</v>
      </c>
      <c r="B75" s="51" t="s">
        <v>101</v>
      </c>
      <c r="C75" s="54"/>
      <c r="D75" s="55" t="s">
        <v>102</v>
      </c>
      <c r="E75" s="47">
        <v>1</v>
      </c>
      <c r="F75" s="48"/>
      <c r="G75" s="49">
        <f t="shared" si="1"/>
        <v>0</v>
      </c>
      <c r="H75" s="50"/>
    </row>
    <row r="76" ht="14" customHeight="1" spans="1:8">
      <c r="A76" s="54" t="s">
        <v>74</v>
      </c>
      <c r="B76" s="51" t="s">
        <v>103</v>
      </c>
      <c r="C76" s="54"/>
      <c r="D76" s="55" t="s">
        <v>104</v>
      </c>
      <c r="E76" s="47">
        <v>1</v>
      </c>
      <c r="F76" s="48"/>
      <c r="G76" s="49">
        <f t="shared" si="1"/>
        <v>0</v>
      </c>
      <c r="H76" s="50"/>
    </row>
    <row r="77" ht="14" customHeight="1" spans="1:8">
      <c r="A77" s="54" t="s">
        <v>74</v>
      </c>
      <c r="B77" s="51" t="s">
        <v>97</v>
      </c>
      <c r="C77" s="54"/>
      <c r="D77" s="55" t="s">
        <v>105</v>
      </c>
      <c r="E77" s="47">
        <v>10.75</v>
      </c>
      <c r="F77" s="48"/>
      <c r="G77" s="49">
        <f t="shared" si="1"/>
        <v>0</v>
      </c>
      <c r="H77" s="50"/>
    </row>
    <row r="78" ht="14" customHeight="1" spans="1:8">
      <c r="A78" s="54" t="s">
        <v>74</v>
      </c>
      <c r="B78" s="51" t="s">
        <v>99</v>
      </c>
      <c r="C78" s="54"/>
      <c r="D78" s="55" t="s">
        <v>100</v>
      </c>
      <c r="E78" s="47">
        <v>10.75</v>
      </c>
      <c r="F78" s="48"/>
      <c r="G78" s="49">
        <f t="shared" si="1"/>
        <v>0</v>
      </c>
      <c r="H78" s="50"/>
    </row>
    <row r="79" ht="14" customHeight="1" spans="1:8">
      <c r="A79" s="54" t="s">
        <v>74</v>
      </c>
      <c r="B79" s="51" t="s">
        <v>101</v>
      </c>
      <c r="C79" s="54"/>
      <c r="D79" s="55" t="s">
        <v>106</v>
      </c>
      <c r="E79" s="47">
        <v>1</v>
      </c>
      <c r="F79" s="48"/>
      <c r="G79" s="49">
        <f t="shared" si="1"/>
        <v>0</v>
      </c>
      <c r="H79" s="50"/>
    </row>
    <row r="80" ht="14" customHeight="1" spans="1:8">
      <c r="A80" s="54" t="s">
        <v>74</v>
      </c>
      <c r="B80" s="51" t="s">
        <v>103</v>
      </c>
      <c r="C80" s="54"/>
      <c r="D80" s="55" t="s">
        <v>104</v>
      </c>
      <c r="E80" s="47">
        <v>1</v>
      </c>
      <c r="F80" s="48"/>
      <c r="G80" s="49">
        <f t="shared" si="1"/>
        <v>0</v>
      </c>
      <c r="H80" s="50"/>
    </row>
    <row r="81" ht="14" customHeight="1" spans="1:8">
      <c r="A81" s="54" t="s">
        <v>74</v>
      </c>
      <c r="B81" s="51" t="s">
        <v>97</v>
      </c>
      <c r="C81" s="54"/>
      <c r="D81" s="55" t="s">
        <v>105</v>
      </c>
      <c r="E81" s="47">
        <v>12.29</v>
      </c>
      <c r="F81" s="48"/>
      <c r="G81" s="49">
        <f t="shared" si="1"/>
        <v>0</v>
      </c>
      <c r="H81" s="50"/>
    </row>
    <row r="82" ht="14" customHeight="1" spans="1:8">
      <c r="A82" s="54" t="s">
        <v>74</v>
      </c>
      <c r="B82" s="51" t="s">
        <v>99</v>
      </c>
      <c r="C82" s="54"/>
      <c r="D82" s="55" t="s">
        <v>100</v>
      </c>
      <c r="E82" s="47">
        <v>12.29</v>
      </c>
      <c r="F82" s="48"/>
      <c r="G82" s="49">
        <f t="shared" si="1"/>
        <v>0</v>
      </c>
      <c r="H82" s="50"/>
    </row>
    <row r="83" ht="14" customHeight="1" spans="1:8">
      <c r="A83" s="54" t="s">
        <v>74</v>
      </c>
      <c r="B83" s="51" t="s">
        <v>107</v>
      </c>
      <c r="C83" s="54"/>
      <c r="D83" s="55" t="s">
        <v>108</v>
      </c>
      <c r="E83" s="47">
        <v>1</v>
      </c>
      <c r="F83" s="48"/>
      <c r="G83" s="49">
        <f t="shared" si="1"/>
        <v>0</v>
      </c>
      <c r="H83" s="50"/>
    </row>
    <row r="84" ht="14" customHeight="1" spans="1:8">
      <c r="A84" s="54" t="s">
        <v>74</v>
      </c>
      <c r="B84" s="51" t="s">
        <v>107</v>
      </c>
      <c r="C84" s="54"/>
      <c r="D84" s="55" t="s">
        <v>109</v>
      </c>
      <c r="E84" s="47">
        <v>1</v>
      </c>
      <c r="F84" s="48"/>
      <c r="G84" s="49">
        <f t="shared" si="1"/>
        <v>0</v>
      </c>
      <c r="H84" s="50"/>
    </row>
    <row r="85" ht="14" customHeight="1" spans="1:8">
      <c r="A85" s="54" t="s">
        <v>74</v>
      </c>
      <c r="B85" s="51" t="s">
        <v>107</v>
      </c>
      <c r="C85" s="54"/>
      <c r="D85" s="55" t="s">
        <v>110</v>
      </c>
      <c r="E85" s="47">
        <v>1</v>
      </c>
      <c r="F85" s="48"/>
      <c r="G85" s="49">
        <f t="shared" si="1"/>
        <v>0</v>
      </c>
      <c r="H85" s="50"/>
    </row>
    <row r="86" ht="14" customHeight="1" spans="1:8">
      <c r="A86" s="54" t="s">
        <v>74</v>
      </c>
      <c r="B86" s="51" t="s">
        <v>103</v>
      </c>
      <c r="C86" s="54"/>
      <c r="D86" s="55" t="s">
        <v>111</v>
      </c>
      <c r="E86" s="47">
        <v>1</v>
      </c>
      <c r="F86" s="48"/>
      <c r="G86" s="49">
        <f t="shared" si="1"/>
        <v>0</v>
      </c>
      <c r="H86" s="50"/>
    </row>
    <row r="87" ht="14" customHeight="1" spans="1:8">
      <c r="A87" s="54" t="s">
        <v>74</v>
      </c>
      <c r="B87" s="51" t="s">
        <v>97</v>
      </c>
      <c r="C87" s="54"/>
      <c r="D87" s="55" t="s">
        <v>105</v>
      </c>
      <c r="E87" s="47">
        <v>1.08</v>
      </c>
      <c r="F87" s="48"/>
      <c r="G87" s="49">
        <f t="shared" si="1"/>
        <v>0</v>
      </c>
      <c r="H87" s="50"/>
    </row>
    <row r="88" ht="14" customHeight="1" spans="1:8">
      <c r="A88" s="54" t="s">
        <v>74</v>
      </c>
      <c r="B88" s="51" t="s">
        <v>99</v>
      </c>
      <c r="C88" s="54"/>
      <c r="D88" s="55" t="s">
        <v>100</v>
      </c>
      <c r="E88" s="47">
        <v>1.08</v>
      </c>
      <c r="F88" s="48"/>
      <c r="G88" s="49">
        <f t="shared" si="1"/>
        <v>0</v>
      </c>
      <c r="H88" s="50"/>
    </row>
    <row r="89" ht="14" customHeight="1" spans="1:8">
      <c r="A89" s="54" t="s">
        <v>74</v>
      </c>
      <c r="B89" s="51" t="s">
        <v>101</v>
      </c>
      <c r="C89" s="54"/>
      <c r="D89" s="55" t="s">
        <v>102</v>
      </c>
      <c r="E89" s="47">
        <v>1</v>
      </c>
      <c r="F89" s="48"/>
      <c r="G89" s="49">
        <f t="shared" si="1"/>
        <v>0</v>
      </c>
      <c r="H89" s="50"/>
    </row>
    <row r="90" ht="14" customHeight="1" spans="1:8">
      <c r="A90" s="54" t="s">
        <v>74</v>
      </c>
      <c r="B90" s="51" t="s">
        <v>103</v>
      </c>
      <c r="C90" s="54"/>
      <c r="D90" s="55" t="s">
        <v>104</v>
      </c>
      <c r="E90" s="47">
        <v>1</v>
      </c>
      <c r="F90" s="48"/>
      <c r="G90" s="49">
        <f t="shared" si="1"/>
        <v>0</v>
      </c>
      <c r="H90" s="50"/>
    </row>
    <row r="91" ht="14" customHeight="1" spans="1:8">
      <c r="A91" s="54" t="s">
        <v>74</v>
      </c>
      <c r="B91" s="51" t="s">
        <v>97</v>
      </c>
      <c r="C91" s="54"/>
      <c r="D91" s="55" t="s">
        <v>105</v>
      </c>
      <c r="E91" s="47">
        <v>4.45</v>
      </c>
      <c r="F91" s="48"/>
      <c r="G91" s="49">
        <f t="shared" si="1"/>
        <v>0</v>
      </c>
      <c r="H91" s="50"/>
    </row>
    <row r="92" ht="14" customHeight="1" spans="1:8">
      <c r="A92" s="54" t="s">
        <v>74</v>
      </c>
      <c r="B92" s="51" t="s">
        <v>99</v>
      </c>
      <c r="C92" s="54"/>
      <c r="D92" s="55" t="s">
        <v>100</v>
      </c>
      <c r="E92" s="47">
        <v>4.45</v>
      </c>
      <c r="F92" s="48"/>
      <c r="G92" s="49">
        <f t="shared" si="1"/>
        <v>0</v>
      </c>
      <c r="H92" s="50"/>
    </row>
    <row r="93" ht="14" customHeight="1" spans="1:8">
      <c r="A93" s="54" t="s">
        <v>74</v>
      </c>
      <c r="B93" s="51" t="s">
        <v>101</v>
      </c>
      <c r="C93" s="54"/>
      <c r="D93" s="55" t="s">
        <v>102</v>
      </c>
      <c r="E93" s="47">
        <v>1</v>
      </c>
      <c r="F93" s="48"/>
      <c r="G93" s="49">
        <f t="shared" si="1"/>
        <v>0</v>
      </c>
      <c r="H93" s="50"/>
    </row>
    <row r="94" ht="14" customHeight="1" spans="1:8">
      <c r="A94" s="54" t="s">
        <v>74</v>
      </c>
      <c r="B94" s="51" t="s">
        <v>103</v>
      </c>
      <c r="C94" s="54"/>
      <c r="D94" s="55" t="s">
        <v>104</v>
      </c>
      <c r="E94" s="47">
        <v>1</v>
      </c>
      <c r="F94" s="48"/>
      <c r="G94" s="49">
        <f t="shared" si="1"/>
        <v>0</v>
      </c>
      <c r="H94" s="50"/>
    </row>
    <row r="95" ht="14" customHeight="1" spans="1:8">
      <c r="A95" s="54" t="s">
        <v>74</v>
      </c>
      <c r="B95" s="51" t="s">
        <v>97</v>
      </c>
      <c r="C95" s="54"/>
      <c r="D95" s="55" t="s">
        <v>105</v>
      </c>
      <c r="E95" s="47">
        <v>9.98</v>
      </c>
      <c r="F95" s="48"/>
      <c r="G95" s="49">
        <f t="shared" si="1"/>
        <v>0</v>
      </c>
      <c r="H95" s="50"/>
    </row>
    <row r="96" ht="14" customHeight="1" spans="1:8">
      <c r="A96" s="54" t="s">
        <v>74</v>
      </c>
      <c r="B96" s="51" t="s">
        <v>99</v>
      </c>
      <c r="C96" s="54"/>
      <c r="D96" s="55" t="s">
        <v>100</v>
      </c>
      <c r="E96" s="47">
        <v>9.98</v>
      </c>
      <c r="F96" s="48"/>
      <c r="G96" s="49">
        <f t="shared" si="1"/>
        <v>0</v>
      </c>
      <c r="H96" s="50"/>
    </row>
    <row r="97" ht="14" customHeight="1" spans="1:8">
      <c r="A97" s="54" t="s">
        <v>74</v>
      </c>
      <c r="B97" s="51" t="s">
        <v>101</v>
      </c>
      <c r="C97" s="54"/>
      <c r="D97" s="55" t="s">
        <v>106</v>
      </c>
      <c r="E97" s="47">
        <v>1</v>
      </c>
      <c r="F97" s="48"/>
      <c r="G97" s="49">
        <f t="shared" si="1"/>
        <v>0</v>
      </c>
      <c r="H97" s="50"/>
    </row>
    <row r="98" ht="14" customHeight="1" spans="1:8">
      <c r="A98" s="54" t="s">
        <v>74</v>
      </c>
      <c r="B98" s="51" t="s">
        <v>103</v>
      </c>
      <c r="C98" s="54"/>
      <c r="D98" s="55" t="s">
        <v>104</v>
      </c>
      <c r="E98" s="47">
        <v>1</v>
      </c>
      <c r="F98" s="48"/>
      <c r="G98" s="49">
        <f t="shared" si="1"/>
        <v>0</v>
      </c>
      <c r="H98" s="50"/>
    </row>
    <row r="99" ht="14" customHeight="1" spans="1:8">
      <c r="A99" s="54" t="s">
        <v>74</v>
      </c>
      <c r="B99" s="51" t="s">
        <v>97</v>
      </c>
      <c r="C99" s="54"/>
      <c r="D99" s="55" t="s">
        <v>105</v>
      </c>
      <c r="E99" s="47">
        <v>3.99</v>
      </c>
      <c r="F99" s="48"/>
      <c r="G99" s="49">
        <f t="shared" si="1"/>
        <v>0</v>
      </c>
      <c r="H99" s="50"/>
    </row>
    <row r="100" ht="14" customHeight="1" spans="1:8">
      <c r="A100" s="54" t="s">
        <v>74</v>
      </c>
      <c r="B100" s="51" t="s">
        <v>99</v>
      </c>
      <c r="C100" s="54"/>
      <c r="D100" s="55" t="s">
        <v>100</v>
      </c>
      <c r="E100" s="47">
        <v>3.99</v>
      </c>
      <c r="F100" s="48"/>
      <c r="G100" s="49">
        <f t="shared" si="1"/>
        <v>0</v>
      </c>
      <c r="H100" s="50"/>
    </row>
    <row r="101" ht="14" customHeight="1" spans="1:8">
      <c r="A101" s="54" t="s">
        <v>74</v>
      </c>
      <c r="B101" s="51" t="s">
        <v>101</v>
      </c>
      <c r="C101" s="54"/>
      <c r="D101" s="55" t="s">
        <v>102</v>
      </c>
      <c r="E101" s="47">
        <v>1</v>
      </c>
      <c r="F101" s="48"/>
      <c r="G101" s="49">
        <f t="shared" si="1"/>
        <v>0</v>
      </c>
      <c r="H101" s="50"/>
    </row>
    <row r="102" ht="14" customHeight="1" spans="1:8">
      <c r="A102" s="54" t="s">
        <v>74</v>
      </c>
      <c r="B102" s="51" t="s">
        <v>103</v>
      </c>
      <c r="C102" s="54"/>
      <c r="D102" s="55" t="s">
        <v>104</v>
      </c>
      <c r="E102" s="47">
        <v>1</v>
      </c>
      <c r="F102" s="48"/>
      <c r="G102" s="49">
        <f t="shared" si="1"/>
        <v>0</v>
      </c>
      <c r="H102" s="50"/>
    </row>
    <row r="103" ht="14" customHeight="1" spans="1:8">
      <c r="A103" s="54" t="s">
        <v>74</v>
      </c>
      <c r="B103" s="51" t="s">
        <v>112</v>
      </c>
      <c r="C103" s="54"/>
      <c r="D103" s="51" t="s">
        <v>113</v>
      </c>
      <c r="E103" s="47">
        <v>110</v>
      </c>
      <c r="F103" s="48"/>
      <c r="G103" s="49">
        <f t="shared" si="1"/>
        <v>0</v>
      </c>
      <c r="H103" s="50"/>
    </row>
    <row r="104" ht="14" customHeight="1" spans="1:8">
      <c r="A104" s="54" t="s">
        <v>74</v>
      </c>
      <c r="B104" s="51" t="s">
        <v>114</v>
      </c>
      <c r="C104" s="54"/>
      <c r="D104" s="51" t="s">
        <v>115</v>
      </c>
      <c r="E104" s="47">
        <v>110</v>
      </c>
      <c r="F104" s="48"/>
      <c r="G104" s="49">
        <f t="shared" si="1"/>
        <v>0</v>
      </c>
      <c r="H104" s="50"/>
    </row>
    <row r="105" ht="14" customHeight="1" spans="1:8">
      <c r="A105" s="54" t="s">
        <v>74</v>
      </c>
      <c r="B105" s="51" t="s">
        <v>116</v>
      </c>
      <c r="C105" s="54"/>
      <c r="D105" s="51" t="s">
        <v>117</v>
      </c>
      <c r="E105" s="47">
        <v>13</v>
      </c>
      <c r="F105" s="48"/>
      <c r="G105" s="49">
        <f t="shared" si="1"/>
        <v>0</v>
      </c>
      <c r="H105" s="50"/>
    </row>
    <row r="106" ht="14" customHeight="1" spans="1:8">
      <c r="A106" s="54" t="s">
        <v>118</v>
      </c>
      <c r="B106" s="51" t="s">
        <v>119</v>
      </c>
      <c r="C106" s="54"/>
      <c r="D106" s="51" t="s">
        <v>120</v>
      </c>
      <c r="E106" s="47">
        <v>1</v>
      </c>
      <c r="F106" s="48"/>
      <c r="G106" s="49">
        <f t="shared" si="1"/>
        <v>0</v>
      </c>
      <c r="H106" s="50"/>
    </row>
    <row r="107" ht="14" customHeight="1" spans="1:8">
      <c r="A107" s="54" t="s">
        <v>118</v>
      </c>
      <c r="B107" s="51" t="s">
        <v>121</v>
      </c>
      <c r="C107" s="54"/>
      <c r="D107" s="51" t="s">
        <v>122</v>
      </c>
      <c r="E107" s="47">
        <v>6</v>
      </c>
      <c r="F107" s="48"/>
      <c r="G107" s="49">
        <f t="shared" si="1"/>
        <v>0</v>
      </c>
      <c r="H107" s="50"/>
    </row>
    <row r="108" ht="14" customHeight="1" spans="1:8">
      <c r="A108" s="54" t="s">
        <v>118</v>
      </c>
      <c r="B108" s="51" t="s">
        <v>123</v>
      </c>
      <c r="C108" s="54"/>
      <c r="D108" s="51" t="s">
        <v>124</v>
      </c>
      <c r="E108" s="47">
        <v>10</v>
      </c>
      <c r="F108" s="48"/>
      <c r="G108" s="49">
        <f t="shared" si="1"/>
        <v>0</v>
      </c>
      <c r="H108" s="50"/>
    </row>
    <row r="109" ht="14" customHeight="1" spans="1:8">
      <c r="A109" s="54" t="s">
        <v>118</v>
      </c>
      <c r="B109" s="51" t="s">
        <v>125</v>
      </c>
      <c r="C109" s="54"/>
      <c r="D109" s="51" t="s">
        <v>126</v>
      </c>
      <c r="E109" s="47">
        <v>13</v>
      </c>
      <c r="F109" s="48"/>
      <c r="G109" s="49">
        <f t="shared" si="1"/>
        <v>0</v>
      </c>
      <c r="H109" s="50"/>
    </row>
    <row r="110" ht="14" customHeight="1" spans="1:8">
      <c r="A110" s="54" t="s">
        <v>127</v>
      </c>
      <c r="B110" s="51" t="s">
        <v>128</v>
      </c>
      <c r="C110" s="54"/>
      <c r="D110" s="51" t="s">
        <v>129</v>
      </c>
      <c r="E110" s="47">
        <v>6</v>
      </c>
      <c r="F110" s="48"/>
      <c r="G110" s="49">
        <f t="shared" si="1"/>
        <v>0</v>
      </c>
      <c r="H110" s="50"/>
    </row>
    <row r="111" ht="14" customHeight="1" spans="1:8">
      <c r="A111" s="54" t="s">
        <v>127</v>
      </c>
      <c r="B111" s="51" t="s">
        <v>130</v>
      </c>
      <c r="C111" s="54"/>
      <c r="D111" s="51" t="s">
        <v>130</v>
      </c>
      <c r="E111" s="47">
        <v>1</v>
      </c>
      <c r="F111" s="48"/>
      <c r="G111" s="49">
        <f t="shared" si="1"/>
        <v>0</v>
      </c>
      <c r="H111" s="50"/>
    </row>
    <row r="112" ht="14" customHeight="1" spans="1:8">
      <c r="A112" s="54" t="s">
        <v>127</v>
      </c>
      <c r="B112" s="51" t="s">
        <v>131</v>
      </c>
      <c r="C112" s="54"/>
      <c r="D112" s="51" t="s">
        <v>132</v>
      </c>
      <c r="E112" s="47">
        <v>1</v>
      </c>
      <c r="F112" s="48"/>
      <c r="G112" s="49">
        <f t="shared" si="1"/>
        <v>0</v>
      </c>
      <c r="H112" s="50"/>
    </row>
    <row r="113" ht="14" customHeight="1" spans="1:8">
      <c r="A113" s="54" t="s">
        <v>127</v>
      </c>
      <c r="B113" s="51" t="s">
        <v>133</v>
      </c>
      <c r="C113" s="54"/>
      <c r="D113" s="51" t="s">
        <v>134</v>
      </c>
      <c r="E113" s="47">
        <v>1</v>
      </c>
      <c r="F113" s="48"/>
      <c r="G113" s="49">
        <f t="shared" si="1"/>
        <v>0</v>
      </c>
      <c r="H113" s="50"/>
    </row>
    <row r="114" ht="14" customHeight="1" spans="1:8">
      <c r="A114" s="54" t="s">
        <v>127</v>
      </c>
      <c r="B114" s="51" t="s">
        <v>135</v>
      </c>
      <c r="C114" s="54"/>
      <c r="D114" s="51" t="s">
        <v>136</v>
      </c>
      <c r="E114" s="47">
        <v>1</v>
      </c>
      <c r="F114" s="48"/>
      <c r="G114" s="49">
        <f t="shared" si="1"/>
        <v>0</v>
      </c>
      <c r="H114" s="50"/>
    </row>
    <row r="115" ht="14" customHeight="1" spans="1:8">
      <c r="A115" s="54" t="s">
        <v>127</v>
      </c>
      <c r="B115" s="51" t="s">
        <v>137</v>
      </c>
      <c r="C115" s="54"/>
      <c r="D115" s="51" t="s">
        <v>138</v>
      </c>
      <c r="E115" s="47">
        <v>1</v>
      </c>
      <c r="F115" s="48"/>
      <c r="G115" s="49">
        <f t="shared" si="1"/>
        <v>0</v>
      </c>
      <c r="H115" s="50"/>
    </row>
    <row r="116" ht="14" customHeight="1" spans="1:8">
      <c r="A116" s="54" t="s">
        <v>127</v>
      </c>
      <c r="B116" s="51" t="s">
        <v>139</v>
      </c>
      <c r="C116" s="54"/>
      <c r="D116" s="51" t="s">
        <v>140</v>
      </c>
      <c r="E116" s="47">
        <v>8</v>
      </c>
      <c r="F116" s="48"/>
      <c r="G116" s="49">
        <f t="shared" si="1"/>
        <v>0</v>
      </c>
      <c r="H116" s="50"/>
    </row>
    <row r="117" ht="14" customHeight="1" spans="1:8">
      <c r="A117" s="54" t="s">
        <v>141</v>
      </c>
      <c r="B117" s="51" t="s">
        <v>142</v>
      </c>
      <c r="C117" s="54"/>
      <c r="D117" s="51" t="s">
        <v>143</v>
      </c>
      <c r="E117" s="47">
        <v>1.0166</v>
      </c>
      <c r="F117" s="48"/>
      <c r="G117" s="49">
        <f t="shared" si="1"/>
        <v>0</v>
      </c>
      <c r="H117" s="50"/>
    </row>
    <row r="118" ht="14" customHeight="1" spans="1:8">
      <c r="A118" s="54" t="s">
        <v>141</v>
      </c>
      <c r="B118" s="51" t="s">
        <v>144</v>
      </c>
      <c r="C118" s="54"/>
      <c r="D118" s="51" t="s">
        <v>145</v>
      </c>
      <c r="E118" s="47">
        <v>1.0166</v>
      </c>
      <c r="F118" s="48"/>
      <c r="G118" s="49">
        <f t="shared" si="1"/>
        <v>0</v>
      </c>
      <c r="H118" s="50"/>
    </row>
    <row r="119" ht="14" customHeight="1" spans="1:8">
      <c r="A119" s="54" t="s">
        <v>141</v>
      </c>
      <c r="B119" s="51" t="s">
        <v>146</v>
      </c>
      <c r="C119" s="54"/>
      <c r="D119" s="51" t="s">
        <v>147</v>
      </c>
      <c r="E119" s="47">
        <v>1</v>
      </c>
      <c r="F119" s="48"/>
      <c r="G119" s="49">
        <f t="shared" si="1"/>
        <v>0</v>
      </c>
      <c r="H119" s="50"/>
    </row>
    <row r="120" ht="14" customHeight="1" spans="1:8">
      <c r="A120" s="54" t="s">
        <v>141</v>
      </c>
      <c r="B120" s="51" t="s">
        <v>148</v>
      </c>
      <c r="C120" s="54"/>
      <c r="D120" s="51" t="s">
        <v>149</v>
      </c>
      <c r="E120" s="47">
        <v>1</v>
      </c>
      <c r="F120" s="48"/>
      <c r="G120" s="49">
        <f t="shared" si="1"/>
        <v>0</v>
      </c>
      <c r="H120" s="50"/>
    </row>
    <row r="121" ht="14" customHeight="1" spans="1:8">
      <c r="A121" s="54" t="s">
        <v>150</v>
      </c>
      <c r="B121" s="51" t="s">
        <v>151</v>
      </c>
      <c r="C121" s="54"/>
      <c r="D121" s="51" t="s">
        <v>152</v>
      </c>
      <c r="E121" s="47">
        <v>4</v>
      </c>
      <c r="F121" s="48"/>
      <c r="G121" s="49">
        <f t="shared" si="1"/>
        <v>0</v>
      </c>
      <c r="H121" s="50"/>
    </row>
    <row r="122" ht="14" customHeight="1" spans="1:8">
      <c r="A122" s="54" t="s">
        <v>150</v>
      </c>
      <c r="B122" s="51" t="s">
        <v>153</v>
      </c>
      <c r="C122" s="54"/>
      <c r="D122" s="51" t="s">
        <v>154</v>
      </c>
      <c r="E122" s="47">
        <v>4</v>
      </c>
      <c r="F122" s="48"/>
      <c r="G122" s="49">
        <f t="shared" si="1"/>
        <v>0</v>
      </c>
      <c r="H122" s="50"/>
    </row>
    <row r="123" ht="14" customHeight="1" spans="1:8">
      <c r="A123" s="54" t="s">
        <v>150</v>
      </c>
      <c r="B123" s="51" t="s">
        <v>155</v>
      </c>
      <c r="C123" s="54"/>
      <c r="D123" s="51" t="s">
        <v>156</v>
      </c>
      <c r="E123" s="47">
        <v>2</v>
      </c>
      <c r="F123" s="48"/>
      <c r="G123" s="49">
        <f t="shared" si="1"/>
        <v>0</v>
      </c>
      <c r="H123" s="50"/>
    </row>
    <row r="124" ht="14" customHeight="1" spans="1:8">
      <c r="A124" s="54" t="s">
        <v>150</v>
      </c>
      <c r="B124" s="51" t="s">
        <v>157</v>
      </c>
      <c r="C124" s="54"/>
      <c r="D124" s="51" t="s">
        <v>158</v>
      </c>
      <c r="E124" s="47">
        <v>1</v>
      </c>
      <c r="F124" s="48"/>
      <c r="G124" s="49">
        <f t="shared" si="1"/>
        <v>0</v>
      </c>
      <c r="H124" s="50"/>
    </row>
    <row r="125" ht="14" customHeight="1" spans="1:8">
      <c r="A125" s="54" t="s">
        <v>150</v>
      </c>
      <c r="B125" s="51" t="s">
        <v>159</v>
      </c>
      <c r="C125" s="54"/>
      <c r="D125" s="51" t="s">
        <v>160</v>
      </c>
      <c r="E125" s="47">
        <v>1</v>
      </c>
      <c r="F125" s="48"/>
      <c r="G125" s="49">
        <f t="shared" si="1"/>
        <v>0</v>
      </c>
      <c r="H125" s="50"/>
    </row>
    <row r="126" ht="14" customHeight="1" spans="1:8">
      <c r="A126" s="54" t="s">
        <v>150</v>
      </c>
      <c r="B126" s="51" t="s">
        <v>161</v>
      </c>
      <c r="C126" s="54"/>
      <c r="D126" s="51" t="s">
        <v>162</v>
      </c>
      <c r="E126" s="47">
        <v>1</v>
      </c>
      <c r="F126" s="48"/>
      <c r="G126" s="49">
        <f t="shared" si="1"/>
        <v>0</v>
      </c>
      <c r="H126" s="50"/>
    </row>
    <row r="127" ht="14" customHeight="1" spans="1:8">
      <c r="A127" s="54" t="s">
        <v>150</v>
      </c>
      <c r="B127" s="51" t="s">
        <v>163</v>
      </c>
      <c r="C127" s="54"/>
      <c r="D127" s="51" t="s">
        <v>164</v>
      </c>
      <c r="E127" s="47">
        <v>1</v>
      </c>
      <c r="F127" s="48"/>
      <c r="G127" s="49">
        <f t="shared" si="1"/>
        <v>0</v>
      </c>
      <c r="H127" s="50"/>
    </row>
    <row r="128" ht="14" customHeight="1" spans="1:8">
      <c r="A128" s="54" t="s">
        <v>165</v>
      </c>
      <c r="B128" s="51" t="s">
        <v>166</v>
      </c>
      <c r="C128" s="54"/>
      <c r="D128" s="51" t="s">
        <v>167</v>
      </c>
      <c r="E128" s="47">
        <v>1</v>
      </c>
      <c r="F128" s="48"/>
      <c r="G128" s="49">
        <f t="shared" si="1"/>
        <v>0</v>
      </c>
      <c r="H128" s="50"/>
    </row>
    <row r="129" ht="14" customHeight="1" spans="1:8">
      <c r="A129" s="54" t="s">
        <v>165</v>
      </c>
      <c r="B129" s="51" t="s">
        <v>168</v>
      </c>
      <c r="C129" s="54"/>
      <c r="D129" s="51" t="s">
        <v>169</v>
      </c>
      <c r="E129" s="47">
        <v>1</v>
      </c>
      <c r="F129" s="48"/>
      <c r="G129" s="49">
        <f t="shared" si="1"/>
        <v>0</v>
      </c>
      <c r="H129" s="50"/>
    </row>
    <row r="130" ht="14" customHeight="1" spans="1:8">
      <c r="A130" s="54" t="s">
        <v>165</v>
      </c>
      <c r="B130" s="51" t="s">
        <v>170</v>
      </c>
      <c r="C130" s="54"/>
      <c r="D130" s="51" t="s">
        <v>171</v>
      </c>
      <c r="E130" s="47">
        <v>1</v>
      </c>
      <c r="F130" s="48"/>
      <c r="G130" s="49">
        <f t="shared" si="1"/>
        <v>0</v>
      </c>
      <c r="H130" s="50"/>
    </row>
    <row r="131" ht="14" customHeight="1" spans="1:8">
      <c r="A131" s="54" t="s">
        <v>165</v>
      </c>
      <c r="B131" s="51" t="s">
        <v>172</v>
      </c>
      <c r="C131" s="54"/>
      <c r="D131" s="51" t="s">
        <v>173</v>
      </c>
      <c r="E131" s="47">
        <v>1</v>
      </c>
      <c r="F131" s="48"/>
      <c r="G131" s="49">
        <f t="shared" ref="G131:G194" si="2">F131*E131</f>
        <v>0</v>
      </c>
      <c r="H131" s="50"/>
    </row>
    <row r="132" ht="14" customHeight="1" spans="1:8">
      <c r="A132" s="54" t="s">
        <v>165</v>
      </c>
      <c r="B132" s="51" t="s">
        <v>174</v>
      </c>
      <c r="C132" s="54"/>
      <c r="D132" s="51" t="s">
        <v>175</v>
      </c>
      <c r="E132" s="47">
        <v>13</v>
      </c>
      <c r="F132" s="48"/>
      <c r="G132" s="49">
        <f t="shared" si="2"/>
        <v>0</v>
      </c>
      <c r="H132" s="50"/>
    </row>
    <row r="133" ht="14" customHeight="1" spans="1:8">
      <c r="A133" s="54" t="s">
        <v>165</v>
      </c>
      <c r="B133" s="51" t="s">
        <v>176</v>
      </c>
      <c r="C133" s="54"/>
      <c r="D133" s="51" t="s">
        <v>177</v>
      </c>
      <c r="E133" s="47">
        <v>2</v>
      </c>
      <c r="F133" s="48"/>
      <c r="G133" s="49">
        <f t="shared" si="2"/>
        <v>0</v>
      </c>
      <c r="H133" s="50"/>
    </row>
    <row r="134" ht="14" customHeight="1" spans="1:8">
      <c r="A134" s="54" t="s">
        <v>165</v>
      </c>
      <c r="B134" s="51" t="s">
        <v>178</v>
      </c>
      <c r="C134" s="54"/>
      <c r="D134" s="51" t="s">
        <v>179</v>
      </c>
      <c r="E134" s="47">
        <v>1</v>
      </c>
      <c r="F134" s="48"/>
      <c r="G134" s="49">
        <f t="shared" si="2"/>
        <v>0</v>
      </c>
      <c r="H134" s="50"/>
    </row>
    <row r="135" ht="14" customHeight="1" spans="1:8">
      <c r="A135" s="54" t="s">
        <v>165</v>
      </c>
      <c r="B135" s="51" t="s">
        <v>180</v>
      </c>
      <c r="C135" s="54"/>
      <c r="D135" s="51" t="s">
        <v>181</v>
      </c>
      <c r="E135" s="47">
        <v>14</v>
      </c>
      <c r="F135" s="48"/>
      <c r="G135" s="49">
        <f t="shared" si="2"/>
        <v>0</v>
      </c>
      <c r="H135" s="50"/>
    </row>
    <row r="136" ht="14" customHeight="1" spans="1:8">
      <c r="A136" s="54" t="s">
        <v>182</v>
      </c>
      <c r="B136" s="51" t="s">
        <v>183</v>
      </c>
      <c r="C136" s="54"/>
      <c r="D136" s="51" t="s">
        <v>184</v>
      </c>
      <c r="E136" s="47">
        <v>1</v>
      </c>
      <c r="F136" s="48"/>
      <c r="G136" s="49">
        <f t="shared" si="2"/>
        <v>0</v>
      </c>
      <c r="H136" s="50"/>
    </row>
    <row r="137" ht="14" customHeight="1" spans="1:8">
      <c r="A137" s="54" t="s">
        <v>182</v>
      </c>
      <c r="B137" s="51" t="s">
        <v>185</v>
      </c>
      <c r="C137" s="54"/>
      <c r="D137" s="51" t="s">
        <v>186</v>
      </c>
      <c r="E137" s="47">
        <v>1</v>
      </c>
      <c r="F137" s="48"/>
      <c r="G137" s="49">
        <f t="shared" si="2"/>
        <v>0</v>
      </c>
      <c r="H137" s="50"/>
    </row>
    <row r="138" ht="14" customHeight="1" spans="1:8">
      <c r="A138" s="54" t="s">
        <v>182</v>
      </c>
      <c r="B138" s="51" t="s">
        <v>187</v>
      </c>
      <c r="C138" s="54"/>
      <c r="D138" s="51" t="s">
        <v>188</v>
      </c>
      <c r="E138" s="47">
        <v>1</v>
      </c>
      <c r="F138" s="48"/>
      <c r="G138" s="49">
        <f t="shared" si="2"/>
        <v>0</v>
      </c>
      <c r="H138" s="50"/>
    </row>
    <row r="139" ht="14" customHeight="1" spans="1:8">
      <c r="A139" s="54" t="s">
        <v>189</v>
      </c>
      <c r="B139" s="51" t="s">
        <v>190</v>
      </c>
      <c r="C139" s="54"/>
      <c r="D139" s="51" t="s">
        <v>191</v>
      </c>
      <c r="E139" s="47">
        <v>1</v>
      </c>
      <c r="F139" s="48"/>
      <c r="G139" s="49">
        <f t="shared" si="2"/>
        <v>0</v>
      </c>
      <c r="H139" s="50"/>
    </row>
    <row r="140" ht="14" customHeight="1" spans="1:8">
      <c r="A140" s="54" t="s">
        <v>189</v>
      </c>
      <c r="B140" s="51" t="s">
        <v>192</v>
      </c>
      <c r="C140" s="54"/>
      <c r="D140" s="51" t="s">
        <v>193</v>
      </c>
      <c r="E140" s="47">
        <v>1</v>
      </c>
      <c r="F140" s="48"/>
      <c r="G140" s="49">
        <f t="shared" si="2"/>
        <v>0</v>
      </c>
      <c r="H140" s="50"/>
    </row>
    <row r="141" ht="14" customHeight="1" spans="1:8">
      <c r="A141" s="54" t="s">
        <v>189</v>
      </c>
      <c r="B141" s="51" t="s">
        <v>194</v>
      </c>
      <c r="C141" s="54"/>
      <c r="D141" s="51" t="s">
        <v>195</v>
      </c>
      <c r="E141" s="47">
        <v>1</v>
      </c>
      <c r="F141" s="48"/>
      <c r="G141" s="49">
        <f t="shared" si="2"/>
        <v>0</v>
      </c>
      <c r="H141" s="50"/>
    </row>
    <row r="142" ht="14" customHeight="1" spans="1:8">
      <c r="A142" s="54" t="s">
        <v>196</v>
      </c>
      <c r="B142" s="51" t="s">
        <v>151</v>
      </c>
      <c r="C142" s="54"/>
      <c r="D142" s="51" t="s">
        <v>152</v>
      </c>
      <c r="E142" s="47">
        <v>4</v>
      </c>
      <c r="F142" s="48"/>
      <c r="G142" s="49">
        <f t="shared" si="2"/>
        <v>0</v>
      </c>
      <c r="H142" s="50"/>
    </row>
    <row r="143" ht="14" customHeight="1" spans="1:8">
      <c r="A143" s="54" t="s">
        <v>196</v>
      </c>
      <c r="B143" s="51" t="s">
        <v>153</v>
      </c>
      <c r="C143" s="54"/>
      <c r="D143" s="51" t="s">
        <v>154</v>
      </c>
      <c r="E143" s="47">
        <v>4</v>
      </c>
      <c r="F143" s="48"/>
      <c r="G143" s="49">
        <f t="shared" si="2"/>
        <v>0</v>
      </c>
      <c r="H143" s="50"/>
    </row>
    <row r="144" ht="14" customHeight="1" spans="1:8">
      <c r="A144" s="54" t="s">
        <v>196</v>
      </c>
      <c r="B144" s="51" t="s">
        <v>155</v>
      </c>
      <c r="C144" s="54"/>
      <c r="D144" s="51" t="s">
        <v>156</v>
      </c>
      <c r="E144" s="47">
        <v>2</v>
      </c>
      <c r="F144" s="48"/>
      <c r="G144" s="49">
        <f t="shared" si="2"/>
        <v>0</v>
      </c>
      <c r="H144" s="50"/>
    </row>
    <row r="145" ht="14" customHeight="1" spans="1:8">
      <c r="A145" s="54" t="s">
        <v>196</v>
      </c>
      <c r="B145" s="51" t="s">
        <v>157</v>
      </c>
      <c r="C145" s="54"/>
      <c r="D145" s="51" t="s">
        <v>158</v>
      </c>
      <c r="E145" s="47">
        <v>1</v>
      </c>
      <c r="F145" s="48"/>
      <c r="G145" s="49">
        <f t="shared" si="2"/>
        <v>0</v>
      </c>
      <c r="H145" s="50"/>
    </row>
    <row r="146" ht="14" customHeight="1" spans="1:8">
      <c r="A146" s="54" t="s">
        <v>196</v>
      </c>
      <c r="B146" s="51" t="s">
        <v>159</v>
      </c>
      <c r="C146" s="54"/>
      <c r="D146" s="51" t="s">
        <v>160</v>
      </c>
      <c r="E146" s="47">
        <v>1</v>
      </c>
      <c r="F146" s="48"/>
      <c r="G146" s="49">
        <f t="shared" si="2"/>
        <v>0</v>
      </c>
      <c r="H146" s="50"/>
    </row>
    <row r="147" ht="14" customHeight="1" spans="1:8">
      <c r="A147" s="54" t="s">
        <v>196</v>
      </c>
      <c r="B147" s="51" t="s">
        <v>161</v>
      </c>
      <c r="C147" s="54"/>
      <c r="D147" s="51" t="s">
        <v>162</v>
      </c>
      <c r="E147" s="47">
        <v>1</v>
      </c>
      <c r="F147" s="48"/>
      <c r="G147" s="49">
        <f t="shared" si="2"/>
        <v>0</v>
      </c>
      <c r="H147" s="50"/>
    </row>
    <row r="148" ht="14" customHeight="1" spans="1:8">
      <c r="A148" s="54" t="s">
        <v>196</v>
      </c>
      <c r="B148" s="51" t="s">
        <v>163</v>
      </c>
      <c r="C148" s="54"/>
      <c r="D148" s="51" t="s">
        <v>164</v>
      </c>
      <c r="E148" s="47">
        <v>1</v>
      </c>
      <c r="F148" s="48"/>
      <c r="G148" s="49">
        <f t="shared" si="2"/>
        <v>0</v>
      </c>
      <c r="H148" s="50"/>
    </row>
    <row r="149" ht="14" customHeight="1" spans="1:8">
      <c r="A149" s="54" t="s">
        <v>197</v>
      </c>
      <c r="B149" s="51" t="s">
        <v>166</v>
      </c>
      <c r="C149" s="54"/>
      <c r="D149" s="51" t="s">
        <v>198</v>
      </c>
      <c r="E149" s="47">
        <v>1</v>
      </c>
      <c r="F149" s="48"/>
      <c r="G149" s="49">
        <f t="shared" si="2"/>
        <v>0</v>
      </c>
      <c r="H149" s="50"/>
    </row>
    <row r="150" ht="14" customHeight="1" spans="1:8">
      <c r="A150" s="54" t="s">
        <v>197</v>
      </c>
      <c r="B150" s="51" t="s">
        <v>168</v>
      </c>
      <c r="C150" s="54"/>
      <c r="D150" s="51" t="s">
        <v>169</v>
      </c>
      <c r="E150" s="47">
        <v>1</v>
      </c>
      <c r="F150" s="48"/>
      <c r="G150" s="49">
        <f t="shared" si="2"/>
        <v>0</v>
      </c>
      <c r="H150" s="50"/>
    </row>
    <row r="151" ht="14" customHeight="1" spans="1:8">
      <c r="A151" s="54" t="s">
        <v>197</v>
      </c>
      <c r="B151" s="51" t="s">
        <v>170</v>
      </c>
      <c r="C151" s="54"/>
      <c r="D151" s="51" t="s">
        <v>171</v>
      </c>
      <c r="E151" s="47">
        <v>1</v>
      </c>
      <c r="F151" s="48"/>
      <c r="G151" s="49">
        <f t="shared" si="2"/>
        <v>0</v>
      </c>
      <c r="H151" s="50"/>
    </row>
    <row r="152" ht="14" customHeight="1" spans="1:8">
      <c r="A152" s="54" t="s">
        <v>197</v>
      </c>
      <c r="B152" s="51" t="s">
        <v>172</v>
      </c>
      <c r="C152" s="54"/>
      <c r="D152" s="51" t="s">
        <v>173</v>
      </c>
      <c r="E152" s="47">
        <v>1</v>
      </c>
      <c r="F152" s="48"/>
      <c r="G152" s="49">
        <f t="shared" si="2"/>
        <v>0</v>
      </c>
      <c r="H152" s="50"/>
    </row>
    <row r="153" ht="14" customHeight="1" spans="1:8">
      <c r="A153" s="54" t="s">
        <v>197</v>
      </c>
      <c r="B153" s="51" t="s">
        <v>174</v>
      </c>
      <c r="C153" s="54"/>
      <c r="D153" s="51" t="s">
        <v>199</v>
      </c>
      <c r="E153" s="47">
        <v>13</v>
      </c>
      <c r="F153" s="48"/>
      <c r="G153" s="49">
        <f t="shared" si="2"/>
        <v>0</v>
      </c>
      <c r="H153" s="50"/>
    </row>
    <row r="154" ht="14" customHeight="1" spans="1:8">
      <c r="A154" s="54" t="s">
        <v>197</v>
      </c>
      <c r="B154" s="51" t="s">
        <v>176</v>
      </c>
      <c r="C154" s="54"/>
      <c r="D154" s="51" t="s">
        <v>177</v>
      </c>
      <c r="E154" s="47">
        <v>2</v>
      </c>
      <c r="F154" s="48"/>
      <c r="G154" s="49">
        <f t="shared" si="2"/>
        <v>0</v>
      </c>
      <c r="H154" s="50"/>
    </row>
    <row r="155" ht="14" customHeight="1" spans="1:8">
      <c r="A155" s="54" t="s">
        <v>197</v>
      </c>
      <c r="B155" s="51" t="s">
        <v>178</v>
      </c>
      <c r="C155" s="54"/>
      <c r="D155" s="51" t="s">
        <v>179</v>
      </c>
      <c r="E155" s="47">
        <v>1</v>
      </c>
      <c r="F155" s="48"/>
      <c r="G155" s="49">
        <f t="shared" si="2"/>
        <v>0</v>
      </c>
      <c r="H155" s="50"/>
    </row>
    <row r="156" ht="14" customHeight="1" spans="1:8">
      <c r="A156" s="54" t="s">
        <v>200</v>
      </c>
      <c r="B156" s="51" t="s">
        <v>183</v>
      </c>
      <c r="C156" s="54"/>
      <c r="D156" s="51" t="s">
        <v>184</v>
      </c>
      <c r="E156" s="47">
        <v>1</v>
      </c>
      <c r="F156" s="48"/>
      <c r="G156" s="49">
        <f t="shared" si="2"/>
        <v>0</v>
      </c>
      <c r="H156" s="50"/>
    </row>
    <row r="157" ht="14" customHeight="1" spans="1:8">
      <c r="A157" s="54" t="s">
        <v>200</v>
      </c>
      <c r="B157" s="51" t="s">
        <v>185</v>
      </c>
      <c r="C157" s="54"/>
      <c r="D157" s="51" t="s">
        <v>186</v>
      </c>
      <c r="E157" s="47">
        <v>1</v>
      </c>
      <c r="F157" s="48"/>
      <c r="G157" s="49">
        <f t="shared" si="2"/>
        <v>0</v>
      </c>
      <c r="H157" s="50"/>
    </row>
    <row r="158" ht="14" customHeight="1" spans="1:8">
      <c r="A158" s="54" t="s">
        <v>201</v>
      </c>
      <c r="B158" s="51" t="s">
        <v>151</v>
      </c>
      <c r="C158" s="54"/>
      <c r="D158" s="51" t="s">
        <v>152</v>
      </c>
      <c r="E158" s="47">
        <v>4</v>
      </c>
      <c r="F158" s="48"/>
      <c r="G158" s="49">
        <f t="shared" si="2"/>
        <v>0</v>
      </c>
      <c r="H158" s="50"/>
    </row>
    <row r="159" ht="14" customHeight="1" spans="1:8">
      <c r="A159" s="54" t="s">
        <v>201</v>
      </c>
      <c r="B159" s="51" t="s">
        <v>153</v>
      </c>
      <c r="C159" s="54"/>
      <c r="D159" s="51" t="s">
        <v>154</v>
      </c>
      <c r="E159" s="47">
        <v>4</v>
      </c>
      <c r="F159" s="48"/>
      <c r="G159" s="49">
        <f t="shared" si="2"/>
        <v>0</v>
      </c>
      <c r="H159" s="50"/>
    </row>
    <row r="160" ht="14" customHeight="1" spans="1:8">
      <c r="A160" s="54" t="s">
        <v>201</v>
      </c>
      <c r="B160" s="51" t="s">
        <v>155</v>
      </c>
      <c r="C160" s="54"/>
      <c r="D160" s="51" t="s">
        <v>156</v>
      </c>
      <c r="E160" s="47">
        <v>2</v>
      </c>
      <c r="F160" s="48"/>
      <c r="G160" s="49">
        <f t="shared" si="2"/>
        <v>0</v>
      </c>
      <c r="H160" s="50"/>
    </row>
    <row r="161" ht="14" customHeight="1" spans="1:8">
      <c r="A161" s="54" t="s">
        <v>201</v>
      </c>
      <c r="B161" s="51" t="s">
        <v>157</v>
      </c>
      <c r="C161" s="54"/>
      <c r="D161" s="51" t="s">
        <v>158</v>
      </c>
      <c r="E161" s="47">
        <v>1</v>
      </c>
      <c r="F161" s="48"/>
      <c r="G161" s="49">
        <f t="shared" si="2"/>
        <v>0</v>
      </c>
      <c r="H161" s="50"/>
    </row>
    <row r="162" ht="14" customHeight="1" spans="1:8">
      <c r="A162" s="54" t="s">
        <v>201</v>
      </c>
      <c r="B162" s="51" t="s">
        <v>159</v>
      </c>
      <c r="C162" s="54"/>
      <c r="D162" s="51" t="s">
        <v>160</v>
      </c>
      <c r="E162" s="47">
        <v>1</v>
      </c>
      <c r="F162" s="48"/>
      <c r="G162" s="49">
        <f t="shared" si="2"/>
        <v>0</v>
      </c>
      <c r="H162" s="50"/>
    </row>
    <row r="163" ht="14" customHeight="1" spans="1:8">
      <c r="A163" s="54" t="s">
        <v>201</v>
      </c>
      <c r="B163" s="51" t="s">
        <v>161</v>
      </c>
      <c r="C163" s="54"/>
      <c r="D163" s="51" t="s">
        <v>202</v>
      </c>
      <c r="E163" s="47">
        <v>1</v>
      </c>
      <c r="F163" s="48"/>
      <c r="G163" s="49">
        <f t="shared" si="2"/>
        <v>0</v>
      </c>
      <c r="H163" s="50"/>
    </row>
    <row r="164" ht="14" customHeight="1" spans="1:8">
      <c r="A164" s="54" t="s">
        <v>201</v>
      </c>
      <c r="B164" s="51" t="s">
        <v>163</v>
      </c>
      <c r="C164" s="54"/>
      <c r="D164" s="51" t="s">
        <v>164</v>
      </c>
      <c r="E164" s="47">
        <v>1</v>
      </c>
      <c r="F164" s="48"/>
      <c r="G164" s="49">
        <f t="shared" si="2"/>
        <v>0</v>
      </c>
      <c r="H164" s="50"/>
    </row>
    <row r="165" ht="14" customHeight="1" spans="1:8">
      <c r="A165" s="54" t="s">
        <v>203</v>
      </c>
      <c r="B165" s="51" t="s">
        <v>166</v>
      </c>
      <c r="C165" s="54"/>
      <c r="D165" s="51" t="s">
        <v>198</v>
      </c>
      <c r="E165" s="47">
        <v>1</v>
      </c>
      <c r="F165" s="48"/>
      <c r="G165" s="49">
        <f t="shared" si="2"/>
        <v>0</v>
      </c>
      <c r="H165" s="50"/>
    </row>
    <row r="166" ht="14" customHeight="1" spans="1:8">
      <c r="A166" s="54" t="s">
        <v>203</v>
      </c>
      <c r="B166" s="51" t="s">
        <v>168</v>
      </c>
      <c r="C166" s="54"/>
      <c r="D166" s="51" t="s">
        <v>169</v>
      </c>
      <c r="E166" s="47">
        <v>1</v>
      </c>
      <c r="F166" s="48"/>
      <c r="G166" s="49">
        <f t="shared" si="2"/>
        <v>0</v>
      </c>
      <c r="H166" s="50"/>
    </row>
    <row r="167" ht="14" customHeight="1" spans="1:8">
      <c r="A167" s="54" t="s">
        <v>203</v>
      </c>
      <c r="B167" s="51" t="s">
        <v>170</v>
      </c>
      <c r="C167" s="54"/>
      <c r="D167" s="51" t="s">
        <v>171</v>
      </c>
      <c r="E167" s="47">
        <v>1</v>
      </c>
      <c r="F167" s="48"/>
      <c r="G167" s="49">
        <f t="shared" si="2"/>
        <v>0</v>
      </c>
      <c r="H167" s="50"/>
    </row>
    <row r="168" ht="14" customHeight="1" spans="1:8">
      <c r="A168" s="54" t="s">
        <v>203</v>
      </c>
      <c r="B168" s="51" t="s">
        <v>172</v>
      </c>
      <c r="C168" s="54"/>
      <c r="D168" s="51" t="s">
        <v>173</v>
      </c>
      <c r="E168" s="47">
        <v>1</v>
      </c>
      <c r="F168" s="48"/>
      <c r="G168" s="49">
        <f t="shared" si="2"/>
        <v>0</v>
      </c>
      <c r="H168" s="50"/>
    </row>
    <row r="169" ht="14" customHeight="1" spans="1:8">
      <c r="A169" s="54" t="s">
        <v>203</v>
      </c>
      <c r="B169" s="51" t="s">
        <v>174</v>
      </c>
      <c r="C169" s="54"/>
      <c r="D169" s="51" t="s">
        <v>199</v>
      </c>
      <c r="E169" s="47">
        <v>13</v>
      </c>
      <c r="F169" s="48"/>
      <c r="G169" s="49">
        <f t="shared" si="2"/>
        <v>0</v>
      </c>
      <c r="H169" s="50"/>
    </row>
    <row r="170" ht="14" customHeight="1" spans="1:8">
      <c r="A170" s="54" t="s">
        <v>203</v>
      </c>
      <c r="B170" s="51" t="s">
        <v>176</v>
      </c>
      <c r="C170" s="54"/>
      <c r="D170" s="51" t="s">
        <v>204</v>
      </c>
      <c r="E170" s="47">
        <v>2</v>
      </c>
      <c r="F170" s="48"/>
      <c r="G170" s="49">
        <f t="shared" si="2"/>
        <v>0</v>
      </c>
      <c r="H170" s="50"/>
    </row>
    <row r="171" ht="14" customHeight="1" spans="1:8">
      <c r="A171" s="54" t="s">
        <v>203</v>
      </c>
      <c r="B171" s="51" t="s">
        <v>178</v>
      </c>
      <c r="C171" s="54"/>
      <c r="D171" s="51" t="s">
        <v>205</v>
      </c>
      <c r="E171" s="47">
        <v>1</v>
      </c>
      <c r="F171" s="48"/>
      <c r="G171" s="49">
        <f t="shared" si="2"/>
        <v>0</v>
      </c>
      <c r="H171" s="50"/>
    </row>
    <row r="172" ht="14" customHeight="1" spans="1:8">
      <c r="A172" s="54" t="s">
        <v>206</v>
      </c>
      <c r="B172" s="51" t="s">
        <v>185</v>
      </c>
      <c r="C172" s="54"/>
      <c r="D172" s="51" t="s">
        <v>186</v>
      </c>
      <c r="E172" s="47">
        <v>1</v>
      </c>
      <c r="F172" s="48"/>
      <c r="G172" s="49">
        <f t="shared" si="2"/>
        <v>0</v>
      </c>
      <c r="H172" s="50"/>
    </row>
    <row r="173" ht="14" customHeight="1" spans="1:8">
      <c r="A173" s="54" t="s">
        <v>207</v>
      </c>
      <c r="B173" s="51" t="s">
        <v>208</v>
      </c>
      <c r="C173" s="54"/>
      <c r="D173" s="51" t="s">
        <v>209</v>
      </c>
      <c r="E173" s="47">
        <v>3</v>
      </c>
      <c r="F173" s="48"/>
      <c r="G173" s="49">
        <f t="shared" si="2"/>
        <v>0</v>
      </c>
      <c r="H173" s="50"/>
    </row>
    <row r="174" ht="14" customHeight="1" spans="1:8">
      <c r="A174" s="44" t="s">
        <v>210</v>
      </c>
      <c r="B174" s="51" t="s">
        <v>211</v>
      </c>
      <c r="C174" s="54"/>
      <c r="D174" s="51" t="s">
        <v>212</v>
      </c>
      <c r="E174" s="47">
        <v>33</v>
      </c>
      <c r="F174" s="48"/>
      <c r="G174" s="49">
        <f t="shared" si="2"/>
        <v>0</v>
      </c>
      <c r="H174" s="50"/>
    </row>
    <row r="175" ht="14" customHeight="1" spans="1:8">
      <c r="A175" s="44" t="s">
        <v>210</v>
      </c>
      <c r="B175" s="51" t="s">
        <v>213</v>
      </c>
      <c r="C175" s="54"/>
      <c r="D175" s="51" t="s">
        <v>214</v>
      </c>
      <c r="E175" s="47">
        <v>33</v>
      </c>
      <c r="F175" s="48"/>
      <c r="G175" s="49">
        <f t="shared" si="2"/>
        <v>0</v>
      </c>
      <c r="H175" s="50"/>
    </row>
    <row r="176" ht="14" customHeight="1" spans="1:8">
      <c r="A176" s="44" t="s">
        <v>215</v>
      </c>
      <c r="B176" s="51" t="s">
        <v>216</v>
      </c>
      <c r="C176" s="54"/>
      <c r="D176" s="51" t="s">
        <v>217</v>
      </c>
      <c r="E176" s="47">
        <v>70</v>
      </c>
      <c r="F176" s="48"/>
      <c r="G176" s="49">
        <f t="shared" si="2"/>
        <v>0</v>
      </c>
      <c r="H176" s="50"/>
    </row>
    <row r="177" ht="14" customHeight="1" spans="1:8">
      <c r="A177" s="44" t="s">
        <v>215</v>
      </c>
      <c r="B177" s="51" t="s">
        <v>213</v>
      </c>
      <c r="C177" s="54"/>
      <c r="D177" s="51" t="s">
        <v>214</v>
      </c>
      <c r="E177" s="47">
        <v>70</v>
      </c>
      <c r="F177" s="48"/>
      <c r="G177" s="49">
        <f t="shared" si="2"/>
        <v>0</v>
      </c>
      <c r="H177" s="50"/>
    </row>
    <row r="178" ht="14" customHeight="1" spans="1:8">
      <c r="A178" s="44" t="s">
        <v>215</v>
      </c>
      <c r="B178" s="51" t="s">
        <v>218</v>
      </c>
      <c r="C178" s="54"/>
      <c r="D178" s="51" t="s">
        <v>219</v>
      </c>
      <c r="E178" s="47">
        <v>70</v>
      </c>
      <c r="F178" s="48"/>
      <c r="G178" s="49">
        <f t="shared" si="2"/>
        <v>0</v>
      </c>
      <c r="H178" s="50"/>
    </row>
    <row r="179" ht="14" customHeight="1" spans="1:8">
      <c r="A179" s="44" t="s">
        <v>220</v>
      </c>
      <c r="B179" s="51" t="s">
        <v>50</v>
      </c>
      <c r="C179" s="54"/>
      <c r="D179" s="51" t="s">
        <v>51</v>
      </c>
      <c r="E179" s="47">
        <f>SUM(E174,E176)*83</f>
        <v>8549</v>
      </c>
      <c r="F179" s="48"/>
      <c r="G179" s="49">
        <f t="shared" si="2"/>
        <v>0</v>
      </c>
      <c r="H179" s="44"/>
    </row>
    <row r="180" ht="14" customHeight="1" spans="1:8">
      <c r="A180" s="44" t="s">
        <v>220</v>
      </c>
      <c r="B180" s="51" t="s">
        <v>221</v>
      </c>
      <c r="C180" s="54"/>
      <c r="D180" s="51" t="s">
        <v>69</v>
      </c>
      <c r="E180" s="47">
        <f>SUM(E174,E176)*20</f>
        <v>2060</v>
      </c>
      <c r="F180" s="48"/>
      <c r="G180" s="49">
        <f t="shared" si="2"/>
        <v>0</v>
      </c>
      <c r="H180" s="44"/>
    </row>
    <row r="181" ht="14" customHeight="1" spans="1:8">
      <c r="A181" s="44" t="s">
        <v>220</v>
      </c>
      <c r="B181" s="51" t="s">
        <v>72</v>
      </c>
      <c r="C181" s="54"/>
      <c r="D181" s="51" t="s">
        <v>73</v>
      </c>
      <c r="E181" s="47">
        <v>1</v>
      </c>
      <c r="F181" s="48"/>
      <c r="G181" s="49">
        <f t="shared" si="2"/>
        <v>0</v>
      </c>
      <c r="H181" s="50"/>
    </row>
    <row r="182" ht="14" customHeight="1" spans="1:9">
      <c r="A182" s="54" t="s">
        <v>222</v>
      </c>
      <c r="B182" s="51" t="s">
        <v>223</v>
      </c>
      <c r="C182" s="54"/>
      <c r="D182" s="51" t="s">
        <v>224</v>
      </c>
      <c r="E182" s="47">
        <v>1</v>
      </c>
      <c r="F182" s="48"/>
      <c r="G182" s="49">
        <f t="shared" si="2"/>
        <v>0</v>
      </c>
      <c r="H182" s="50"/>
      <c r="I182" s="40"/>
    </row>
    <row r="183" ht="14" customHeight="1" spans="1:9">
      <c r="A183" s="54" t="s">
        <v>222</v>
      </c>
      <c r="B183" s="51" t="s">
        <v>225</v>
      </c>
      <c r="C183" s="54"/>
      <c r="D183" s="51" t="s">
        <v>226</v>
      </c>
      <c r="E183" s="47">
        <v>1</v>
      </c>
      <c r="F183" s="48"/>
      <c r="G183" s="49">
        <f t="shared" si="2"/>
        <v>0</v>
      </c>
      <c r="H183" s="50"/>
      <c r="I183" s="40"/>
    </row>
    <row r="184" ht="14" customHeight="1" spans="1:9">
      <c r="A184" s="54" t="s">
        <v>222</v>
      </c>
      <c r="B184" s="51" t="s">
        <v>227</v>
      </c>
      <c r="C184" s="54"/>
      <c r="D184" s="51" t="s">
        <v>228</v>
      </c>
      <c r="E184" s="47">
        <v>1</v>
      </c>
      <c r="F184" s="48"/>
      <c r="G184" s="49">
        <f t="shared" si="2"/>
        <v>0</v>
      </c>
      <c r="H184" s="44"/>
      <c r="I184" s="40"/>
    </row>
    <row r="185" ht="14" customHeight="1" spans="1:9">
      <c r="A185" s="54" t="s">
        <v>222</v>
      </c>
      <c r="B185" s="51" t="s">
        <v>229</v>
      </c>
      <c r="C185" s="54"/>
      <c r="D185" s="51" t="s">
        <v>230</v>
      </c>
      <c r="E185" s="47">
        <v>26</v>
      </c>
      <c r="F185" s="48"/>
      <c r="G185" s="49">
        <f t="shared" si="2"/>
        <v>0</v>
      </c>
      <c r="H185" s="50"/>
      <c r="I185" s="40"/>
    </row>
    <row r="186" ht="14" customHeight="1" spans="1:9">
      <c r="A186" s="54" t="s">
        <v>222</v>
      </c>
      <c r="B186" s="51" t="s">
        <v>231</v>
      </c>
      <c r="C186" s="54"/>
      <c r="D186" s="51" t="s">
        <v>232</v>
      </c>
      <c r="E186" s="47">
        <v>1</v>
      </c>
      <c r="F186" s="48"/>
      <c r="G186" s="49">
        <f t="shared" si="2"/>
        <v>0</v>
      </c>
      <c r="H186" s="50"/>
      <c r="I186" s="40"/>
    </row>
    <row r="187" ht="14" customHeight="1" spans="1:9">
      <c r="A187" s="54" t="s">
        <v>222</v>
      </c>
      <c r="B187" s="51" t="s">
        <v>233</v>
      </c>
      <c r="C187" s="54"/>
      <c r="D187" s="51" t="s">
        <v>232</v>
      </c>
      <c r="E187" s="47">
        <v>1</v>
      </c>
      <c r="F187" s="48"/>
      <c r="G187" s="49">
        <f t="shared" si="2"/>
        <v>0</v>
      </c>
      <c r="H187" s="50"/>
      <c r="I187" s="40"/>
    </row>
    <row r="188" ht="14" customHeight="1" spans="1:9">
      <c r="A188" s="54" t="s">
        <v>222</v>
      </c>
      <c r="B188" s="51" t="s">
        <v>234</v>
      </c>
      <c r="C188" s="54"/>
      <c r="D188" s="51" t="s">
        <v>235</v>
      </c>
      <c r="E188" s="47">
        <v>10</v>
      </c>
      <c r="F188" s="48"/>
      <c r="G188" s="49">
        <f t="shared" si="2"/>
        <v>0</v>
      </c>
      <c r="H188" s="50"/>
      <c r="I188" s="40"/>
    </row>
    <row r="189" ht="14" customHeight="1" spans="1:9">
      <c r="A189" s="54" t="s">
        <v>222</v>
      </c>
      <c r="B189" s="51" t="s">
        <v>236</v>
      </c>
      <c r="C189" s="54"/>
      <c r="D189" s="51" t="s">
        <v>235</v>
      </c>
      <c r="E189" s="47">
        <v>10</v>
      </c>
      <c r="F189" s="48"/>
      <c r="G189" s="49">
        <f t="shared" si="2"/>
        <v>0</v>
      </c>
      <c r="H189" s="50"/>
      <c r="I189" s="40"/>
    </row>
    <row r="190" ht="14" customHeight="1" spans="1:9">
      <c r="A190" s="54" t="s">
        <v>222</v>
      </c>
      <c r="B190" s="51" t="s">
        <v>28</v>
      </c>
      <c r="C190" s="54"/>
      <c r="D190" s="51" t="s">
        <v>29</v>
      </c>
      <c r="E190" s="47">
        <f>(E186+E187)*2</f>
        <v>4</v>
      </c>
      <c r="F190" s="48"/>
      <c r="G190" s="49">
        <f t="shared" si="2"/>
        <v>0</v>
      </c>
      <c r="H190" s="50"/>
      <c r="I190" s="40"/>
    </row>
    <row r="191" ht="14" customHeight="1" spans="1:9">
      <c r="A191" s="54" t="s">
        <v>222</v>
      </c>
      <c r="B191" s="51" t="s">
        <v>30</v>
      </c>
      <c r="C191" s="54"/>
      <c r="D191" s="51" t="s">
        <v>31</v>
      </c>
      <c r="E191" s="47">
        <f>(E189+E188)*2</f>
        <v>40</v>
      </c>
      <c r="F191" s="48"/>
      <c r="G191" s="49">
        <f t="shared" si="2"/>
        <v>0</v>
      </c>
      <c r="H191" s="50"/>
      <c r="I191" s="40"/>
    </row>
    <row r="192" ht="14" customHeight="1" spans="1:8">
      <c r="A192" s="54" t="s">
        <v>222</v>
      </c>
      <c r="B192" s="51" t="s">
        <v>32</v>
      </c>
      <c r="C192" s="54"/>
      <c r="D192" s="51" t="s">
        <v>237</v>
      </c>
      <c r="E192" s="47">
        <v>11</v>
      </c>
      <c r="F192" s="48"/>
      <c r="G192" s="49">
        <f t="shared" si="2"/>
        <v>0</v>
      </c>
      <c r="H192" s="50"/>
    </row>
    <row r="193" ht="14" customHeight="1" spans="1:8">
      <c r="A193" s="54" t="s">
        <v>222</v>
      </c>
      <c r="B193" s="51" t="s">
        <v>34</v>
      </c>
      <c r="C193" s="54"/>
      <c r="D193" s="51" t="s">
        <v>238</v>
      </c>
      <c r="E193" s="47">
        <f>E192+E188+E189+E187+E186</f>
        <v>33</v>
      </c>
      <c r="F193" s="48"/>
      <c r="G193" s="49">
        <f t="shared" si="2"/>
        <v>0</v>
      </c>
      <c r="H193" s="50"/>
    </row>
    <row r="194" ht="14" customHeight="1" spans="1:8">
      <c r="A194" s="54" t="s">
        <v>222</v>
      </c>
      <c r="B194" s="51" t="s">
        <v>42</v>
      </c>
      <c r="C194" s="52"/>
      <c r="D194" s="51" t="s">
        <v>43</v>
      </c>
      <c r="E194" s="47">
        <f>SUM(E174,E176)</f>
        <v>103</v>
      </c>
      <c r="F194" s="48"/>
      <c r="G194" s="49">
        <f t="shared" si="2"/>
        <v>0</v>
      </c>
      <c r="H194" s="50"/>
    </row>
    <row r="195" ht="14" customHeight="1" spans="1:8">
      <c r="A195" s="54" t="s">
        <v>222</v>
      </c>
      <c r="B195" s="51" t="s">
        <v>44</v>
      </c>
      <c r="C195" s="54"/>
      <c r="D195" s="51" t="s">
        <v>44</v>
      </c>
      <c r="E195" s="47">
        <f>E194</f>
        <v>103</v>
      </c>
      <c r="F195" s="48"/>
      <c r="G195" s="49">
        <f t="shared" ref="G195:G232" si="3">F195*E195</f>
        <v>0</v>
      </c>
      <c r="H195" s="50"/>
    </row>
    <row r="196" ht="14" customHeight="1" spans="1:8">
      <c r="A196" s="54" t="s">
        <v>222</v>
      </c>
      <c r="B196" s="51" t="s">
        <v>45</v>
      </c>
      <c r="C196" s="54"/>
      <c r="D196" s="51" t="s">
        <v>46</v>
      </c>
      <c r="E196" s="47">
        <f>E186+E187</f>
        <v>2</v>
      </c>
      <c r="F196" s="48"/>
      <c r="G196" s="49">
        <f t="shared" si="3"/>
        <v>0</v>
      </c>
      <c r="H196" s="50"/>
    </row>
    <row r="197" ht="14" customHeight="1" spans="1:8">
      <c r="A197" s="54" t="s">
        <v>222</v>
      </c>
      <c r="B197" s="51" t="s">
        <v>47</v>
      </c>
      <c r="C197" s="54"/>
      <c r="D197" s="51" t="s">
        <v>48</v>
      </c>
      <c r="E197" s="47">
        <f>E189*2</f>
        <v>20</v>
      </c>
      <c r="F197" s="48"/>
      <c r="G197" s="49">
        <f t="shared" si="3"/>
        <v>0</v>
      </c>
      <c r="H197" s="50"/>
    </row>
    <row r="198" ht="14" customHeight="1" spans="1:8">
      <c r="A198" s="54" t="s">
        <v>222</v>
      </c>
      <c r="B198" s="51" t="s">
        <v>49</v>
      </c>
      <c r="C198" s="54"/>
      <c r="D198" s="51" t="s">
        <v>49</v>
      </c>
      <c r="E198" s="47">
        <f>SUM(E196:E197)</f>
        <v>22</v>
      </c>
      <c r="F198" s="48"/>
      <c r="G198" s="49">
        <f t="shared" si="3"/>
        <v>0</v>
      </c>
      <c r="H198" s="50"/>
    </row>
    <row r="199" ht="14" customHeight="1" spans="1:8">
      <c r="A199" s="54" t="s">
        <v>222</v>
      </c>
      <c r="B199" s="51" t="s">
        <v>72</v>
      </c>
      <c r="C199" s="54"/>
      <c r="D199" s="51" t="s">
        <v>73</v>
      </c>
      <c r="E199" s="47">
        <v>1</v>
      </c>
      <c r="F199" s="48"/>
      <c r="G199" s="49">
        <f t="shared" si="3"/>
        <v>0</v>
      </c>
      <c r="H199" s="50"/>
    </row>
    <row r="200" ht="14" customHeight="1" spans="1:8">
      <c r="A200" s="54" t="s">
        <v>239</v>
      </c>
      <c r="B200" s="51" t="s">
        <v>240</v>
      </c>
      <c r="C200" s="54"/>
      <c r="D200" s="51" t="s">
        <v>241</v>
      </c>
      <c r="E200" s="47">
        <f>E174+E176</f>
        <v>103</v>
      </c>
      <c r="F200" s="48"/>
      <c r="G200" s="49">
        <f t="shared" si="3"/>
        <v>0</v>
      </c>
      <c r="H200" s="50"/>
    </row>
    <row r="201" ht="14" customHeight="1" spans="1:8">
      <c r="A201" s="54" t="s">
        <v>239</v>
      </c>
      <c r="B201" s="51" t="s">
        <v>242</v>
      </c>
      <c r="C201" s="54"/>
      <c r="D201" s="51" t="s">
        <v>243</v>
      </c>
      <c r="E201" s="47">
        <f>E200</f>
        <v>103</v>
      </c>
      <c r="F201" s="48"/>
      <c r="G201" s="49">
        <f t="shared" si="3"/>
        <v>0</v>
      </c>
      <c r="H201" s="50"/>
    </row>
    <row r="202" ht="14" customHeight="1" spans="1:8">
      <c r="A202" s="54" t="s">
        <v>239</v>
      </c>
      <c r="B202" s="51" t="s">
        <v>244</v>
      </c>
      <c r="C202" s="54"/>
      <c r="D202" s="51" t="s">
        <v>245</v>
      </c>
      <c r="E202" s="47">
        <v>1</v>
      </c>
      <c r="F202" s="48"/>
      <c r="G202" s="49">
        <f t="shared" si="3"/>
        <v>0</v>
      </c>
      <c r="H202" s="50"/>
    </row>
    <row r="203" ht="14" customHeight="1" spans="1:8">
      <c r="A203" s="54" t="s">
        <v>246</v>
      </c>
      <c r="B203" s="51" t="s">
        <v>247</v>
      </c>
      <c r="C203" s="54"/>
      <c r="D203" s="51" t="s">
        <v>248</v>
      </c>
      <c r="E203" s="47">
        <f>5+6+4</f>
        <v>15</v>
      </c>
      <c r="F203" s="48"/>
      <c r="G203" s="49">
        <f t="shared" si="3"/>
        <v>0</v>
      </c>
      <c r="H203" s="50"/>
    </row>
    <row r="204" ht="14" customHeight="1" spans="1:8">
      <c r="A204" s="54" t="s">
        <v>246</v>
      </c>
      <c r="B204" s="51" t="s">
        <v>249</v>
      </c>
      <c r="C204" s="54"/>
      <c r="D204" s="51" t="s">
        <v>250</v>
      </c>
      <c r="E204" s="47">
        <v>4</v>
      </c>
      <c r="F204" s="48"/>
      <c r="G204" s="49">
        <f t="shared" si="3"/>
        <v>0</v>
      </c>
      <c r="H204" s="50"/>
    </row>
    <row r="205" ht="14" customHeight="1" spans="1:8">
      <c r="A205" s="54" t="s">
        <v>251</v>
      </c>
      <c r="B205" s="51" t="s">
        <v>247</v>
      </c>
      <c r="C205" s="54"/>
      <c r="D205" s="51" t="s">
        <v>248</v>
      </c>
      <c r="E205" s="47">
        <f>1+1+1</f>
        <v>3</v>
      </c>
      <c r="F205" s="48"/>
      <c r="G205" s="49">
        <f t="shared" si="3"/>
        <v>0</v>
      </c>
      <c r="H205" s="50"/>
    </row>
    <row r="206" ht="14" customHeight="1" spans="1:8">
      <c r="A206" s="54" t="s">
        <v>251</v>
      </c>
      <c r="B206" s="51" t="s">
        <v>252</v>
      </c>
      <c r="C206" s="54"/>
      <c r="D206" s="51" t="s">
        <v>253</v>
      </c>
      <c r="E206" s="47">
        <v>3</v>
      </c>
      <c r="F206" s="48"/>
      <c r="G206" s="49">
        <f t="shared" si="3"/>
        <v>0</v>
      </c>
      <c r="H206" s="50"/>
    </row>
    <row r="207" ht="14" customHeight="1" spans="1:8">
      <c r="A207" s="54" t="s">
        <v>251</v>
      </c>
      <c r="B207" s="51" t="s">
        <v>254</v>
      </c>
      <c r="C207" s="54"/>
      <c r="D207" s="51" t="s">
        <v>255</v>
      </c>
      <c r="E207" s="47">
        <v>3</v>
      </c>
      <c r="F207" s="48"/>
      <c r="G207" s="49">
        <f t="shared" si="3"/>
        <v>0</v>
      </c>
      <c r="H207" s="50"/>
    </row>
    <row r="208" ht="14" customHeight="1" spans="1:8">
      <c r="A208" s="44" t="s">
        <v>256</v>
      </c>
      <c r="B208" s="57" t="s">
        <v>257</v>
      </c>
      <c r="C208" s="54"/>
      <c r="D208" s="57" t="s">
        <v>258</v>
      </c>
      <c r="E208" s="58">
        <v>40</v>
      </c>
      <c r="F208" s="48"/>
      <c r="G208" s="49">
        <f t="shared" si="3"/>
        <v>0</v>
      </c>
      <c r="H208" s="50" t="s">
        <v>258</v>
      </c>
    </row>
    <row r="209" ht="14" customHeight="1" spans="1:8">
      <c r="A209" s="44" t="s">
        <v>256</v>
      </c>
      <c r="B209" s="57" t="s">
        <v>259</v>
      </c>
      <c r="C209" s="54"/>
      <c r="D209" s="57" t="s">
        <v>258</v>
      </c>
      <c r="E209" s="58">
        <v>40</v>
      </c>
      <c r="F209" s="48"/>
      <c r="G209" s="49">
        <f t="shared" si="3"/>
        <v>0</v>
      </c>
      <c r="H209" s="50" t="s">
        <v>258</v>
      </c>
    </row>
    <row r="210" ht="14" customHeight="1" spans="1:8">
      <c r="A210" s="44" t="s">
        <v>256</v>
      </c>
      <c r="B210" s="57" t="s">
        <v>260</v>
      </c>
      <c r="C210" s="54"/>
      <c r="D210" s="57" t="s">
        <v>261</v>
      </c>
      <c r="E210" s="58">
        <f>40*3</f>
        <v>120</v>
      </c>
      <c r="F210" s="48"/>
      <c r="G210" s="49">
        <f t="shared" si="3"/>
        <v>0</v>
      </c>
      <c r="H210" s="50" t="s">
        <v>258</v>
      </c>
    </row>
    <row r="211" ht="14" customHeight="1" spans="1:8">
      <c r="A211" s="44" t="s">
        <v>256</v>
      </c>
      <c r="B211" s="57" t="s">
        <v>262</v>
      </c>
      <c r="C211" s="54"/>
      <c r="D211" s="57" t="s">
        <v>263</v>
      </c>
      <c r="E211" s="58">
        <v>40</v>
      </c>
      <c r="F211" s="48"/>
      <c r="G211" s="49">
        <f t="shared" si="3"/>
        <v>0</v>
      </c>
      <c r="H211" s="50" t="s">
        <v>258</v>
      </c>
    </row>
    <row r="212" ht="14" customHeight="1" spans="1:8">
      <c r="A212" s="44" t="s">
        <v>256</v>
      </c>
      <c r="B212" s="57" t="s">
        <v>264</v>
      </c>
      <c r="C212" s="54"/>
      <c r="D212" s="57" t="s">
        <v>258</v>
      </c>
      <c r="E212" s="58">
        <f>40*0.1</f>
        <v>4</v>
      </c>
      <c r="F212" s="48"/>
      <c r="G212" s="49">
        <f t="shared" si="3"/>
        <v>0</v>
      </c>
      <c r="H212" s="50" t="s">
        <v>258</v>
      </c>
    </row>
    <row r="213" ht="14" customHeight="1" spans="1:8">
      <c r="A213" s="44" t="s">
        <v>256</v>
      </c>
      <c r="B213" s="57" t="s">
        <v>265</v>
      </c>
      <c r="C213" s="54"/>
      <c r="D213" s="57" t="s">
        <v>266</v>
      </c>
      <c r="E213" s="58">
        <v>14</v>
      </c>
      <c r="F213" s="48"/>
      <c r="G213" s="49">
        <f t="shared" si="3"/>
        <v>0</v>
      </c>
      <c r="H213" s="50" t="s">
        <v>258</v>
      </c>
    </row>
    <row r="214" ht="14" customHeight="1" spans="1:8">
      <c r="A214" s="44" t="s">
        <v>256</v>
      </c>
      <c r="B214" s="59" t="s">
        <v>267</v>
      </c>
      <c r="C214" s="59"/>
      <c r="D214" s="59" t="s">
        <v>268</v>
      </c>
      <c r="E214" s="60">
        <v>8</v>
      </c>
      <c r="F214" s="48"/>
      <c r="G214" s="49">
        <f t="shared" si="3"/>
        <v>0</v>
      </c>
      <c r="H214" s="50" t="s">
        <v>258</v>
      </c>
    </row>
    <row r="215" ht="14" customHeight="1" spans="1:8">
      <c r="A215" s="44" t="s">
        <v>256</v>
      </c>
      <c r="B215" s="59" t="s">
        <v>269</v>
      </c>
      <c r="C215" s="59"/>
      <c r="D215" s="59" t="s">
        <v>270</v>
      </c>
      <c r="E215" s="60">
        <v>1</v>
      </c>
      <c r="F215" s="48"/>
      <c r="G215" s="49">
        <f t="shared" si="3"/>
        <v>0</v>
      </c>
      <c r="H215" s="50" t="s">
        <v>258</v>
      </c>
    </row>
    <row r="216" ht="14" customHeight="1" spans="1:8">
      <c r="A216" s="44" t="s">
        <v>256</v>
      </c>
      <c r="B216" s="57" t="s">
        <v>271</v>
      </c>
      <c r="C216" s="54"/>
      <c r="D216" s="57" t="s">
        <v>272</v>
      </c>
      <c r="E216" s="58">
        <v>10</v>
      </c>
      <c r="F216" s="48"/>
      <c r="G216" s="49">
        <f t="shared" si="3"/>
        <v>0</v>
      </c>
      <c r="H216" s="50" t="s">
        <v>258</v>
      </c>
    </row>
    <row r="217" ht="14" customHeight="1" spans="1:8">
      <c r="A217" s="44" t="s">
        <v>256</v>
      </c>
      <c r="B217" s="57" t="s">
        <v>273</v>
      </c>
      <c r="C217" s="54"/>
      <c r="D217" s="57" t="s">
        <v>274</v>
      </c>
      <c r="E217" s="58">
        <v>10</v>
      </c>
      <c r="F217" s="48"/>
      <c r="G217" s="49">
        <f t="shared" si="3"/>
        <v>0</v>
      </c>
      <c r="H217" s="50" t="s">
        <v>258</v>
      </c>
    </row>
    <row r="218" ht="14" customHeight="1" spans="1:8">
      <c r="A218" s="44" t="s">
        <v>256</v>
      </c>
      <c r="B218" s="57" t="s">
        <v>275</v>
      </c>
      <c r="C218" s="54"/>
      <c r="D218" s="57" t="s">
        <v>276</v>
      </c>
      <c r="E218" s="58">
        <v>50</v>
      </c>
      <c r="F218" s="48"/>
      <c r="G218" s="49">
        <f t="shared" si="3"/>
        <v>0</v>
      </c>
      <c r="H218" s="50" t="s">
        <v>258</v>
      </c>
    </row>
    <row r="219" ht="14" customHeight="1" spans="1:8">
      <c r="A219" s="44" t="s">
        <v>256</v>
      </c>
      <c r="B219" s="61" t="s">
        <v>277</v>
      </c>
      <c r="C219" s="54"/>
      <c r="D219" s="62" t="s">
        <v>278</v>
      </c>
      <c r="E219" s="63">
        <v>10</v>
      </c>
      <c r="F219" s="48"/>
      <c r="G219" s="49">
        <f t="shared" si="3"/>
        <v>0</v>
      </c>
      <c r="H219" s="50" t="s">
        <v>258</v>
      </c>
    </row>
    <row r="220" ht="14" customHeight="1" spans="1:8">
      <c r="A220" s="44" t="s">
        <v>256</v>
      </c>
      <c r="B220" s="61" t="s">
        <v>279</v>
      </c>
      <c r="C220" s="54"/>
      <c r="D220" s="64" t="s">
        <v>280</v>
      </c>
      <c r="E220" s="65">
        <v>2</v>
      </c>
      <c r="F220" s="48"/>
      <c r="G220" s="49">
        <f t="shared" si="3"/>
        <v>0</v>
      </c>
      <c r="H220" s="50" t="s">
        <v>258</v>
      </c>
    </row>
    <row r="221" ht="14" customHeight="1" spans="1:8">
      <c r="A221" s="44" t="s">
        <v>256</v>
      </c>
      <c r="B221" s="61" t="s">
        <v>281</v>
      </c>
      <c r="C221" s="54"/>
      <c r="D221" s="66" t="s">
        <v>282</v>
      </c>
      <c r="E221" s="67">
        <f>E220+E219</f>
        <v>12</v>
      </c>
      <c r="F221" s="48"/>
      <c r="G221" s="49">
        <f t="shared" si="3"/>
        <v>0</v>
      </c>
      <c r="H221" s="50" t="s">
        <v>258</v>
      </c>
    </row>
    <row r="222" ht="14" customHeight="1" spans="1:8">
      <c r="A222" s="44" t="s">
        <v>256</v>
      </c>
      <c r="B222" s="61" t="s">
        <v>283</v>
      </c>
      <c r="C222" s="54"/>
      <c r="D222" s="66" t="s">
        <v>284</v>
      </c>
      <c r="E222" s="67">
        <f>35*10</f>
        <v>350</v>
      </c>
      <c r="F222" s="48"/>
      <c r="G222" s="49">
        <f t="shared" si="3"/>
        <v>0</v>
      </c>
      <c r="H222" s="50" t="s">
        <v>285</v>
      </c>
    </row>
    <row r="223" ht="14" customHeight="1" spans="1:8">
      <c r="A223" s="44" t="s">
        <v>256</v>
      </c>
      <c r="B223" s="61" t="s">
        <v>286</v>
      </c>
      <c r="C223" s="54"/>
      <c r="D223" s="66" t="s">
        <v>287</v>
      </c>
      <c r="E223" s="67">
        <v>50</v>
      </c>
      <c r="F223" s="48"/>
      <c r="G223" s="49">
        <f t="shared" si="3"/>
        <v>0</v>
      </c>
      <c r="H223" s="50" t="s">
        <v>258</v>
      </c>
    </row>
    <row r="224" ht="14" customHeight="1" spans="1:8">
      <c r="A224" s="44" t="s">
        <v>256</v>
      </c>
      <c r="B224" s="61" t="s">
        <v>288</v>
      </c>
      <c r="C224" s="54"/>
      <c r="D224" s="66" t="s">
        <v>288</v>
      </c>
      <c r="E224" s="67">
        <f>11*30</f>
        <v>330</v>
      </c>
      <c r="F224" s="48"/>
      <c r="G224" s="49">
        <f t="shared" si="3"/>
        <v>0</v>
      </c>
      <c r="H224" s="50" t="s">
        <v>285</v>
      </c>
    </row>
    <row r="225" ht="14" customHeight="1" spans="1:8">
      <c r="A225" s="44" t="s">
        <v>256</v>
      </c>
      <c r="B225" s="61" t="s">
        <v>289</v>
      </c>
      <c r="C225" s="54"/>
      <c r="D225" s="66" t="s">
        <v>289</v>
      </c>
      <c r="E225" s="67">
        <v>1</v>
      </c>
      <c r="F225" s="48"/>
      <c r="G225" s="49">
        <f t="shared" si="3"/>
        <v>0</v>
      </c>
      <c r="H225" s="50" t="s">
        <v>258</v>
      </c>
    </row>
    <row r="226" ht="14" customHeight="1" spans="1:8">
      <c r="A226" s="44" t="s">
        <v>256</v>
      </c>
      <c r="B226" s="61" t="s">
        <v>290</v>
      </c>
      <c r="C226" s="54"/>
      <c r="D226" s="66" t="s">
        <v>290</v>
      </c>
      <c r="E226" s="67">
        <v>50</v>
      </c>
      <c r="F226" s="48"/>
      <c r="G226" s="49">
        <f t="shared" si="3"/>
        <v>0</v>
      </c>
      <c r="H226" s="50" t="s">
        <v>258</v>
      </c>
    </row>
    <row r="227" ht="14" customHeight="1" spans="1:8">
      <c r="A227" s="44" t="s">
        <v>256</v>
      </c>
      <c r="B227" s="68" t="s">
        <v>291</v>
      </c>
      <c r="C227" s="54"/>
      <c r="D227" s="69" t="s">
        <v>292</v>
      </c>
      <c r="E227" s="67">
        <v>1</v>
      </c>
      <c r="F227" s="48"/>
      <c r="G227" s="49">
        <f t="shared" si="3"/>
        <v>0</v>
      </c>
      <c r="H227" s="50" t="s">
        <v>258</v>
      </c>
    </row>
    <row r="228" ht="14" customHeight="1" spans="1:8">
      <c r="A228" s="50" t="s">
        <v>293</v>
      </c>
      <c r="B228" s="51" t="s">
        <v>294</v>
      </c>
      <c r="C228" s="70"/>
      <c r="D228" s="51" t="s">
        <v>295</v>
      </c>
      <c r="E228" s="67">
        <f>6.24*2.7+3.36*1.62</f>
        <v>22.2912</v>
      </c>
      <c r="F228" s="48"/>
      <c r="G228" s="49">
        <f t="shared" si="3"/>
        <v>0</v>
      </c>
      <c r="H228" s="50"/>
    </row>
    <row r="229" ht="14" customHeight="1" spans="1:8">
      <c r="A229" s="50" t="s">
        <v>293</v>
      </c>
      <c r="B229" s="51" t="s">
        <v>296</v>
      </c>
      <c r="C229" s="70"/>
      <c r="D229" s="51" t="s">
        <v>297</v>
      </c>
      <c r="E229" s="67">
        <f>6.24*2.7+3.36*1.62</f>
        <v>22.2912</v>
      </c>
      <c r="F229" s="48"/>
      <c r="G229" s="49">
        <f t="shared" si="3"/>
        <v>0</v>
      </c>
      <c r="H229" s="50"/>
    </row>
    <row r="230" ht="14" customHeight="1" spans="1:8">
      <c r="A230" s="50" t="s">
        <v>293</v>
      </c>
      <c r="B230" s="51" t="s">
        <v>26</v>
      </c>
      <c r="C230" s="52"/>
      <c r="D230" s="51" t="s">
        <v>298</v>
      </c>
      <c r="E230" s="47">
        <v>1</v>
      </c>
      <c r="F230" s="48"/>
      <c r="G230" s="49">
        <f t="shared" si="3"/>
        <v>0</v>
      </c>
      <c r="H230" s="50"/>
    </row>
    <row r="231" ht="14" customHeight="1" spans="1:8">
      <c r="A231" s="50" t="s">
        <v>293</v>
      </c>
      <c r="B231" s="51" t="s">
        <v>50</v>
      </c>
      <c r="C231" s="54"/>
      <c r="D231" s="51" t="s">
        <v>51</v>
      </c>
      <c r="E231" s="67">
        <v>200</v>
      </c>
      <c r="F231" s="48"/>
      <c r="G231" s="49">
        <f t="shared" si="3"/>
        <v>0</v>
      </c>
      <c r="H231" s="50"/>
    </row>
    <row r="232" ht="14" customHeight="1" spans="1:8">
      <c r="A232" s="50" t="s">
        <v>293</v>
      </c>
      <c r="B232" s="51" t="s">
        <v>299</v>
      </c>
      <c r="C232" s="70"/>
      <c r="D232" s="51" t="s">
        <v>300</v>
      </c>
      <c r="E232" s="67">
        <v>200</v>
      </c>
      <c r="F232" s="48"/>
      <c r="G232" s="49">
        <f t="shared" si="3"/>
        <v>0</v>
      </c>
      <c r="H232" s="50"/>
    </row>
    <row r="233" spans="1:8">
      <c r="A233" s="44"/>
      <c r="B233" s="71" t="s">
        <v>301</v>
      </c>
      <c r="C233" s="72"/>
      <c r="D233" s="72"/>
      <c r="E233" s="72"/>
      <c r="F233" s="73"/>
      <c r="G233" s="49">
        <f>SUM(G2:G232)</f>
        <v>0</v>
      </c>
      <c r="H233" s="74"/>
    </row>
  </sheetData>
  <protectedRanges>
    <protectedRange sqref="C228:C229 C232" name="区域1_1_1_1_1_1_1_1_1"/>
    <protectedRange sqref="C228:C229 C232" name="区域1_1_1_1_2_2"/>
    <protectedRange sqref="C228:C229 C232" name="区域1_1_1_1_4_1_1_2"/>
    <protectedRange sqref="C139" name="区域1_1_1_1_4_1_1"/>
    <protectedRange sqref="C139" name="区域1_1_1_1_1_1_1_1_1_1"/>
    <protectedRange sqref="C139" name="区域1_1_1_1_2_2_1"/>
    <protectedRange sqref="C139" name="区域1_1_1_1_4_1_1_2_1"/>
    <protectedRange sqref="C140:C141" name="区域1_1_1_1_4_1_1_1"/>
    <protectedRange sqref="C140:C141" name="区域1_1_1_1_1_1_1_1_1_2"/>
    <protectedRange sqref="C140:C141" name="区域1_1_1_1_2_2_2"/>
    <protectedRange sqref="C140:C141" name="区域1_1_1_1_4_1_1_2_2"/>
  </protectedRanges>
  <mergeCells count="1">
    <mergeCell ref="B233:F233"/>
  </mergeCells>
  <dataValidations count="1">
    <dataValidation allowBlank="1" errorTitle="数字范围" error="最大精度范围0.0001~999999.9999" promptTitle="数字范围" prompt="最大精度范围0.0001~999999.9999" sqref="F2:F138 F142:F227 F230:F231"/>
  </dataValidations>
  <pageMargins left="0.393700787401575" right="0.708661417322835" top="0.748031496062992" bottom="0.748031496062992" header="0.31496062992126" footer="0.31496062992126"/>
  <pageSetup paperSize="9" scale="60" orientation="landscape" horizontalDpi="600" verticalDpi="600"/>
  <headerFooter/>
  <ignoredErrors>
    <ignoredError sqref="E3:E5 E7:E12 E14:E15 E17 E26:E27 E19 E21:E24 E29:E30 E179:E180" unlockedFormula="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zoomScaleSheetLayoutView="60" workbookViewId="0">
      <selection activeCell="E24" sqref="E24"/>
    </sheetView>
  </sheetViews>
  <sheetFormatPr defaultColWidth="9" defaultRowHeight="13" outlineLevelRow="2" outlineLevelCol="5"/>
  <cols>
    <col min="1" max="1" width="8.51818181818182" style="33"/>
    <col min="2" max="2" width="26.0909090909091" style="33"/>
    <col min="3" max="4" width="8.51818181818182" style="33"/>
    <col min="5" max="5" width="12.5" style="33" customWidth="1"/>
    <col min="6" max="6" width="27.3727272727273" style="33" customWidth="1"/>
    <col min="7" max="8" width="10.1272727272727" style="33"/>
    <col min="9" max="16384" width="9" style="33"/>
  </cols>
  <sheetData>
    <row r="1" s="32" customFormat="1" ht="54" customHeight="1" spans="1:6">
      <c r="A1" s="1" t="s">
        <v>2</v>
      </c>
      <c r="B1" s="1" t="s">
        <v>302</v>
      </c>
      <c r="C1" s="1" t="s">
        <v>303</v>
      </c>
      <c r="D1" s="1" t="s">
        <v>304</v>
      </c>
      <c r="E1" s="34" t="s">
        <v>305</v>
      </c>
      <c r="F1" s="1" t="s">
        <v>306</v>
      </c>
    </row>
    <row r="2" s="18" customFormat="1" ht="55" customHeight="1" spans="1:6">
      <c r="A2" s="35" t="s">
        <v>307</v>
      </c>
      <c r="B2" s="3" t="s">
        <v>308</v>
      </c>
      <c r="C2" s="3" t="s">
        <v>309</v>
      </c>
      <c r="D2" s="36">
        <v>1</v>
      </c>
      <c r="E2" s="37"/>
      <c r="F2" s="14">
        <f>E2*D2</f>
        <v>0</v>
      </c>
    </row>
    <row r="3" ht="34" customHeight="1" spans="1:6">
      <c r="A3" s="38" t="s">
        <v>310</v>
      </c>
      <c r="B3" s="39"/>
      <c r="C3" s="39"/>
      <c r="D3" s="39"/>
      <c r="E3" s="39"/>
      <c r="F3" s="14">
        <f>SUM(F2)</f>
        <v>0</v>
      </c>
    </row>
  </sheetData>
  <mergeCells count="1">
    <mergeCell ref="A3:E3"/>
  </mergeCells>
  <pageMargins left="0.7" right="0.7" top="0.75" bottom="0.75" header="0.3" footer="0.3"/>
  <pageSetup paperSize="9" orientation="portrait" horizontalDpi="600" verticalDpi="600"/>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zoomScaleSheetLayoutView="60" workbookViewId="0">
      <selection activeCell="D25" sqref="D25"/>
    </sheetView>
  </sheetViews>
  <sheetFormatPr defaultColWidth="9" defaultRowHeight="13" outlineLevelCol="6"/>
  <cols>
    <col min="1" max="1" width="11.6272727272727" style="18" customWidth="1"/>
    <col min="2" max="2" width="11" style="18" customWidth="1"/>
    <col min="3" max="3" width="21.3454545454545" style="18" customWidth="1"/>
    <col min="4" max="4" width="75.1636363636364" style="19"/>
    <col min="5" max="6" width="16.4545454545455" style="18"/>
    <col min="7" max="7" width="25.6272727272727" style="20"/>
    <col min="8" max="16384" width="9" style="18"/>
  </cols>
  <sheetData>
    <row r="1" s="17" customFormat="1" ht="24" customHeight="1" spans="1:7">
      <c r="A1" s="21" t="s">
        <v>311</v>
      </c>
      <c r="B1" s="21" t="s">
        <v>312</v>
      </c>
      <c r="C1" s="21" t="s">
        <v>313</v>
      </c>
      <c r="D1" s="21" t="s">
        <v>314</v>
      </c>
      <c r="E1" s="21" t="s">
        <v>304</v>
      </c>
      <c r="F1" s="22" t="s">
        <v>17</v>
      </c>
      <c r="G1" s="22" t="s">
        <v>18</v>
      </c>
    </row>
    <row r="2" ht="26" spans="1:7">
      <c r="A2" s="23" t="s">
        <v>315</v>
      </c>
      <c r="B2" s="23" t="s">
        <v>316</v>
      </c>
      <c r="C2" s="23" t="s">
        <v>317</v>
      </c>
      <c r="D2" s="24" t="s">
        <v>318</v>
      </c>
      <c r="E2" s="25">
        <v>1</v>
      </c>
      <c r="F2" s="25"/>
      <c r="G2" s="26">
        <f>E2*F2</f>
        <v>0</v>
      </c>
    </row>
    <row r="3" ht="26" spans="1:7">
      <c r="A3" s="23"/>
      <c r="B3" s="23" t="s">
        <v>319</v>
      </c>
      <c r="C3" s="23" t="s">
        <v>320</v>
      </c>
      <c r="D3" s="24" t="s">
        <v>321</v>
      </c>
      <c r="E3" s="25">
        <v>1</v>
      </c>
      <c r="F3" s="25"/>
      <c r="G3" s="26">
        <f t="shared" ref="G3:G20" si="0">E3*F3</f>
        <v>0</v>
      </c>
    </row>
    <row r="4" spans="1:7">
      <c r="A4" s="23"/>
      <c r="B4" s="23"/>
      <c r="C4" s="23" t="s">
        <v>322</v>
      </c>
      <c r="D4" s="24" t="s">
        <v>323</v>
      </c>
      <c r="E4" s="25">
        <v>1</v>
      </c>
      <c r="F4" s="25"/>
      <c r="G4" s="26">
        <f t="shared" si="0"/>
        <v>0</v>
      </c>
    </row>
    <row r="5" ht="26" spans="1:7">
      <c r="A5" s="23"/>
      <c r="B5" s="23"/>
      <c r="C5" s="23" t="s">
        <v>324</v>
      </c>
      <c r="D5" s="24" t="s">
        <v>325</v>
      </c>
      <c r="E5" s="25">
        <v>1</v>
      </c>
      <c r="F5" s="25"/>
      <c r="G5" s="26">
        <f t="shared" si="0"/>
        <v>0</v>
      </c>
    </row>
    <row r="6" ht="24" spans="1:7">
      <c r="A6" s="23" t="s">
        <v>326</v>
      </c>
      <c r="B6" s="23" t="s">
        <v>327</v>
      </c>
      <c r="C6" s="27" t="s">
        <v>317</v>
      </c>
      <c r="D6" s="28" t="s">
        <v>328</v>
      </c>
      <c r="E6" s="25">
        <v>1</v>
      </c>
      <c r="F6" s="25"/>
      <c r="G6" s="26">
        <f t="shared" si="0"/>
        <v>0</v>
      </c>
    </row>
    <row r="7" ht="24" spans="1:7">
      <c r="A7" s="23"/>
      <c r="B7" s="23"/>
      <c r="C7" s="27" t="s">
        <v>329</v>
      </c>
      <c r="D7" s="28" t="s">
        <v>330</v>
      </c>
      <c r="E7" s="25">
        <v>1</v>
      </c>
      <c r="F7" s="25"/>
      <c r="G7" s="26">
        <f t="shared" si="0"/>
        <v>0</v>
      </c>
    </row>
    <row r="8" ht="26" spans="1:7">
      <c r="A8" s="23"/>
      <c r="B8" s="23"/>
      <c r="C8" s="29" t="s">
        <v>331</v>
      </c>
      <c r="D8" s="30" t="s">
        <v>332</v>
      </c>
      <c r="E8" s="25">
        <v>1</v>
      </c>
      <c r="F8" s="25"/>
      <c r="G8" s="26">
        <f t="shared" si="0"/>
        <v>0</v>
      </c>
    </row>
    <row r="9" ht="26" spans="1:7">
      <c r="A9" s="23"/>
      <c r="B9" s="23"/>
      <c r="C9" s="29" t="s">
        <v>333</v>
      </c>
      <c r="D9" s="30" t="s">
        <v>334</v>
      </c>
      <c r="E9" s="25">
        <v>1</v>
      </c>
      <c r="F9" s="25"/>
      <c r="G9" s="26">
        <f t="shared" si="0"/>
        <v>0</v>
      </c>
    </row>
    <row r="10" spans="1:7">
      <c r="A10" s="23"/>
      <c r="B10" s="23" t="s">
        <v>335</v>
      </c>
      <c r="C10" s="29" t="s">
        <v>320</v>
      </c>
      <c r="D10" s="30" t="s">
        <v>336</v>
      </c>
      <c r="E10" s="25">
        <v>1</v>
      </c>
      <c r="F10" s="25"/>
      <c r="G10" s="26">
        <f t="shared" si="0"/>
        <v>0</v>
      </c>
    </row>
    <row r="11" spans="1:7">
      <c r="A11" s="23"/>
      <c r="B11" s="23"/>
      <c r="C11" s="29" t="s">
        <v>337</v>
      </c>
      <c r="D11" s="30" t="s">
        <v>338</v>
      </c>
      <c r="E11" s="25">
        <v>1</v>
      </c>
      <c r="F11" s="25"/>
      <c r="G11" s="26">
        <f t="shared" si="0"/>
        <v>0</v>
      </c>
    </row>
    <row r="12" ht="32" customHeight="1" spans="1:7">
      <c r="A12" s="23"/>
      <c r="B12" s="23"/>
      <c r="C12" s="29" t="s">
        <v>339</v>
      </c>
      <c r="D12" s="30" t="s">
        <v>340</v>
      </c>
      <c r="E12" s="25">
        <v>1</v>
      </c>
      <c r="F12" s="25"/>
      <c r="G12" s="26">
        <f t="shared" si="0"/>
        <v>0</v>
      </c>
    </row>
    <row r="13" spans="1:7">
      <c r="A13" s="23"/>
      <c r="B13" s="23"/>
      <c r="C13" s="29" t="s">
        <v>341</v>
      </c>
      <c r="D13" s="30" t="s">
        <v>342</v>
      </c>
      <c r="E13" s="25">
        <v>1</v>
      </c>
      <c r="F13" s="25"/>
      <c r="G13" s="26">
        <f t="shared" si="0"/>
        <v>0</v>
      </c>
    </row>
    <row r="14" spans="1:7">
      <c r="A14" s="23"/>
      <c r="B14" s="23" t="s">
        <v>343</v>
      </c>
      <c r="C14" s="29" t="s">
        <v>320</v>
      </c>
      <c r="D14" s="30" t="s">
        <v>344</v>
      </c>
      <c r="E14" s="25">
        <v>1</v>
      </c>
      <c r="F14" s="25"/>
      <c r="G14" s="26">
        <f t="shared" si="0"/>
        <v>0</v>
      </c>
    </row>
    <row r="15" ht="26" spans="1:7">
      <c r="A15" s="23"/>
      <c r="B15" s="23"/>
      <c r="C15" s="29" t="s">
        <v>345</v>
      </c>
      <c r="D15" s="30" t="s">
        <v>346</v>
      </c>
      <c r="E15" s="25">
        <v>1</v>
      </c>
      <c r="F15" s="25"/>
      <c r="G15" s="26">
        <f t="shared" si="0"/>
        <v>0</v>
      </c>
    </row>
    <row r="16" ht="26" spans="1:7">
      <c r="A16" s="23" t="s">
        <v>347</v>
      </c>
      <c r="B16" s="23" t="s">
        <v>348</v>
      </c>
      <c r="C16" s="29" t="s">
        <v>349</v>
      </c>
      <c r="D16" s="30" t="s">
        <v>350</v>
      </c>
      <c r="E16" s="25">
        <v>1</v>
      </c>
      <c r="F16" s="25"/>
      <c r="G16" s="26">
        <f t="shared" si="0"/>
        <v>0</v>
      </c>
    </row>
    <row r="17" ht="26" spans="1:7">
      <c r="A17" s="23"/>
      <c r="B17" s="23"/>
      <c r="C17" s="29" t="s">
        <v>351</v>
      </c>
      <c r="D17" s="30" t="s">
        <v>352</v>
      </c>
      <c r="E17" s="25">
        <v>1</v>
      </c>
      <c r="F17" s="25"/>
      <c r="G17" s="26">
        <f t="shared" si="0"/>
        <v>0</v>
      </c>
    </row>
    <row r="18" ht="26" spans="1:7">
      <c r="A18" s="23"/>
      <c r="B18" s="23" t="s">
        <v>353</v>
      </c>
      <c r="C18" s="29" t="s">
        <v>320</v>
      </c>
      <c r="D18" s="30" t="s">
        <v>354</v>
      </c>
      <c r="E18" s="25">
        <v>1</v>
      </c>
      <c r="F18" s="25"/>
      <c r="G18" s="26">
        <f t="shared" si="0"/>
        <v>0</v>
      </c>
    </row>
    <row r="19" spans="1:7">
      <c r="A19" s="23"/>
      <c r="B19" s="23"/>
      <c r="C19" s="29" t="s">
        <v>355</v>
      </c>
      <c r="D19" s="30" t="s">
        <v>356</v>
      </c>
      <c r="E19" s="25">
        <v>1</v>
      </c>
      <c r="F19" s="25"/>
      <c r="G19" s="26">
        <f t="shared" si="0"/>
        <v>0</v>
      </c>
    </row>
    <row r="20" ht="26" spans="1:7">
      <c r="A20" s="23"/>
      <c r="B20" s="23"/>
      <c r="C20" s="29" t="s">
        <v>357</v>
      </c>
      <c r="D20" s="30" t="s">
        <v>358</v>
      </c>
      <c r="E20" s="25">
        <v>1</v>
      </c>
      <c r="F20" s="25"/>
      <c r="G20" s="26">
        <f t="shared" si="0"/>
        <v>0</v>
      </c>
    </row>
    <row r="21" ht="15" spans="1:7">
      <c r="A21" s="31" t="s">
        <v>359</v>
      </c>
      <c r="B21" s="31"/>
      <c r="C21" s="31"/>
      <c r="D21" s="31"/>
      <c r="E21" s="31"/>
      <c r="F21" s="31"/>
      <c r="G21" s="26">
        <f>SUM(G2:G20)</f>
        <v>0</v>
      </c>
    </row>
  </sheetData>
  <mergeCells count="10">
    <mergeCell ref="A21:E21"/>
    <mergeCell ref="A2:A5"/>
    <mergeCell ref="A6:A15"/>
    <mergeCell ref="A16:A20"/>
    <mergeCell ref="B3:B5"/>
    <mergeCell ref="B6:B9"/>
    <mergeCell ref="B10:B13"/>
    <mergeCell ref="B14:B15"/>
    <mergeCell ref="B16:B17"/>
    <mergeCell ref="B18:B20"/>
  </mergeCells>
  <pageMargins left="0.7" right="0.7" top="0.75" bottom="0.75" header="0.3" footer="0.3"/>
  <pageSetup paperSize="9" orientation="portrait" horizontalDpi="600" verticalDpi="600"/>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workbookViewId="0">
      <selection activeCell="A7" sqref="A7:E7"/>
    </sheetView>
  </sheetViews>
  <sheetFormatPr defaultColWidth="9" defaultRowHeight="14" outlineLevelRow="6" outlineLevelCol="7"/>
  <cols>
    <col min="1" max="1" width="14" customWidth="1"/>
    <col min="2" max="2" width="19.7090909090909" customWidth="1"/>
    <col min="3" max="3" width="25.6272727272727" customWidth="1"/>
    <col min="4" max="4" width="17.3454545454545" customWidth="1"/>
    <col min="5" max="6" width="19.4545454545455" customWidth="1"/>
    <col min="7" max="7" width="11.0909090909091" customWidth="1"/>
    <col min="8" max="8" width="48.8545454545455" customWidth="1"/>
  </cols>
  <sheetData>
    <row r="1" ht="39" customHeight="1" spans="1:8">
      <c r="A1" s="1" t="s">
        <v>2</v>
      </c>
      <c r="B1" s="1" t="s">
        <v>302</v>
      </c>
      <c r="C1" s="1" t="s">
        <v>360</v>
      </c>
      <c r="D1" s="2" t="s">
        <v>16</v>
      </c>
      <c r="E1" s="2" t="s">
        <v>361</v>
      </c>
      <c r="F1" s="2" t="s">
        <v>305</v>
      </c>
      <c r="G1" s="2" t="s">
        <v>362</v>
      </c>
      <c r="H1" s="1" t="s">
        <v>4</v>
      </c>
    </row>
    <row r="2" ht="51" customHeight="1" spans="1:8">
      <c r="A2" s="3" t="s">
        <v>9</v>
      </c>
      <c r="B2" s="3" t="s">
        <v>363</v>
      </c>
      <c r="C2" s="4" t="s">
        <v>364</v>
      </c>
      <c r="D2" s="13" t="s">
        <v>365</v>
      </c>
      <c r="E2" s="13">
        <v>15</v>
      </c>
      <c r="F2" s="13"/>
      <c r="G2" s="14">
        <f>E2*F2/12</f>
        <v>0</v>
      </c>
      <c r="H2" s="4"/>
    </row>
    <row r="3" ht="66" customHeight="1" spans="1:8">
      <c r="A3" s="3"/>
      <c r="B3" s="3" t="s">
        <v>366</v>
      </c>
      <c r="C3" s="4" t="s">
        <v>367</v>
      </c>
      <c r="D3" s="13" t="s">
        <v>368</v>
      </c>
      <c r="E3" s="13">
        <v>15</v>
      </c>
      <c r="F3" s="13"/>
      <c r="G3" s="14">
        <f>E3*F3/12</f>
        <v>0</v>
      </c>
      <c r="H3" s="4"/>
    </row>
    <row r="4" ht="66" customHeight="1" spans="1:8">
      <c r="A4" s="3"/>
      <c r="B4" s="3" t="s">
        <v>366</v>
      </c>
      <c r="C4" s="4" t="s">
        <v>369</v>
      </c>
      <c r="D4" s="13" t="s">
        <v>368</v>
      </c>
      <c r="E4" s="13">
        <v>15</v>
      </c>
      <c r="F4" s="13"/>
      <c r="G4" s="14">
        <f>E4*F4/12</f>
        <v>0</v>
      </c>
      <c r="H4" s="4"/>
    </row>
    <row r="5" ht="66" customHeight="1" spans="1:8">
      <c r="A5" s="3"/>
      <c r="B5" s="3" t="s">
        <v>370</v>
      </c>
      <c r="C5" s="4" t="s">
        <v>371</v>
      </c>
      <c r="D5" s="13" t="s">
        <v>372</v>
      </c>
      <c r="E5" s="13">
        <v>15</v>
      </c>
      <c r="F5" s="13"/>
      <c r="G5" s="14">
        <f>E5*F5/12</f>
        <v>0</v>
      </c>
      <c r="H5" s="4"/>
    </row>
    <row r="6" ht="66" customHeight="1" spans="1:8">
      <c r="A6" s="3"/>
      <c r="B6" s="3" t="s">
        <v>373</v>
      </c>
      <c r="C6" s="4" t="s">
        <v>374</v>
      </c>
      <c r="D6" s="13" t="s">
        <v>375</v>
      </c>
      <c r="E6" s="13">
        <v>15</v>
      </c>
      <c r="F6" s="13"/>
      <c r="G6" s="14">
        <f>E6*F6/12</f>
        <v>0</v>
      </c>
      <c r="H6" s="4"/>
    </row>
    <row r="7" ht="42" customHeight="1" spans="1:8">
      <c r="A7" s="8" t="s">
        <v>376</v>
      </c>
      <c r="B7" s="9"/>
      <c r="C7" s="9"/>
      <c r="D7" s="9"/>
      <c r="E7" s="10"/>
      <c r="F7" s="15"/>
      <c r="G7" s="16">
        <f>SUM(G2:G6)</f>
        <v>0</v>
      </c>
      <c r="H7" s="12"/>
    </row>
  </sheetData>
  <mergeCells count="2">
    <mergeCell ref="A7:E7"/>
    <mergeCell ref="A2:A6"/>
  </mergeCells>
  <pageMargins left="0.75" right="0.75" top="1" bottom="1" header="0.5" footer="0.5"/>
  <pageSetup paperSize="9" orientation="portrait"/>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workbookViewId="0">
      <selection activeCell="F7" sqref="F7"/>
    </sheetView>
  </sheetViews>
  <sheetFormatPr defaultColWidth="9" defaultRowHeight="14" outlineLevelRow="2" outlineLevelCol="6"/>
  <cols>
    <col min="1" max="1" width="14" customWidth="1"/>
    <col min="2" max="2" width="14.6363636363636" customWidth="1"/>
    <col min="3" max="3" width="25.6272727272727" customWidth="1"/>
    <col min="4" max="4" width="17.3454545454545" customWidth="1"/>
    <col min="5" max="5" width="19.4545454545455" customWidth="1"/>
    <col min="6" max="6" width="33.6272727272727" customWidth="1"/>
    <col min="7" max="7" width="28.7454545454545" customWidth="1"/>
  </cols>
  <sheetData>
    <row r="1" ht="39" customHeight="1" spans="1:7">
      <c r="A1" s="1" t="s">
        <v>2</v>
      </c>
      <c r="B1" s="1" t="s">
        <v>302</v>
      </c>
      <c r="C1" s="1" t="s">
        <v>360</v>
      </c>
      <c r="D1" s="2" t="s">
        <v>377</v>
      </c>
      <c r="E1" s="2" t="s">
        <v>361</v>
      </c>
      <c r="F1" s="2" t="s">
        <v>378</v>
      </c>
      <c r="G1" s="1" t="s">
        <v>4</v>
      </c>
    </row>
    <row r="2" ht="66" customHeight="1" spans="1:7">
      <c r="A2" s="3" t="s">
        <v>379</v>
      </c>
      <c r="B2" s="3" t="s">
        <v>380</v>
      </c>
      <c r="C2" s="4" t="s">
        <v>381</v>
      </c>
      <c r="D2" s="5"/>
      <c r="E2" s="6">
        <v>36</v>
      </c>
      <c r="F2" s="7">
        <f>D2*36/12</f>
        <v>0</v>
      </c>
      <c r="G2" s="4"/>
    </row>
    <row r="3" ht="42" customHeight="1" spans="1:7">
      <c r="A3" s="8" t="s">
        <v>382</v>
      </c>
      <c r="B3" s="9"/>
      <c r="C3" s="9"/>
      <c r="D3" s="9"/>
      <c r="E3" s="10"/>
      <c r="F3" s="11">
        <f>SUM(F2:F2)</f>
        <v>0</v>
      </c>
      <c r="G3" s="12"/>
    </row>
  </sheetData>
  <mergeCells count="1">
    <mergeCell ref="A3:E3"/>
  </mergeCells>
  <pageMargins left="0.75" right="0.75" top="1" bottom="1" header="0.5" footer="0.5"/>
  <pageSetup paperSize="9" orientation="portrait"/>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1" master="" otherUserPermission="visible"/>
  <rangeList sheetStid="1" master="" otherUserPermission="visible">
    <arrUserId title="区域1_1_1_1_1_1_1_1_1" rangeCreator="" othersAccessPermission="edit"/>
    <arrUserId title="区域1_1_1_1_2_2" rangeCreator="" othersAccessPermission="edit"/>
    <arrUserId title="区域1_1_1_1_4_1_1_2" rangeCreator="" othersAccessPermission="edit"/>
    <arrUserId title="区域1_1_1_1_4_1_1" rangeCreator="" othersAccessPermission="edit"/>
    <arrUserId title="区域1_1_1_1_1_1_1_1_1_1" rangeCreator="" othersAccessPermission="edit"/>
    <arrUserId title="区域1_1_1_1_2_2_1" rangeCreator="" othersAccessPermission="edit"/>
    <arrUserId title="区域1_1_1_1_4_1_1_2_1" rangeCreator="" othersAccessPermission="edit"/>
    <arrUserId title="区域1_1_1_1_4_1_1_1" rangeCreator="" othersAccessPermission="edit"/>
    <arrUserId title="区域1_1_1_1_1_1_1_1_1_2" rangeCreator="" othersAccessPermission="edit"/>
    <arrUserId title="区域1_1_1_1_2_2_2" rangeCreator="" othersAccessPermission="edit"/>
    <arrUserId title="区域1_1_1_1_4_1_1_2_2" rangeCreator="" othersAccessPermission="edit"/>
  </rangeList>
  <rangeList sheetStid="9" master="" otherUserPermission="visible"/>
  <rangeList sheetStid="6" master="" otherUserPermission="visible"/>
  <rangeList sheetStid="14" master="" otherUserPermission="visible"/>
  <rangeList sheetStid="1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汇总表</vt:lpstr>
      <vt:lpstr>硬件购置</vt:lpstr>
      <vt:lpstr>硬件及基础软件集成</vt:lpstr>
      <vt:lpstr>系统开发</vt:lpstr>
      <vt:lpstr>(建设期+质保期)通讯链路和云资源租赁</vt:lpstr>
      <vt:lpstr>智能转单服务租赁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办公室工作人员(拟稿)</dc:creator>
  <cp:lastModifiedBy>-</cp:lastModifiedBy>
  <dcterms:created xsi:type="dcterms:W3CDTF">2015-04-07T01:41:00Z</dcterms:created>
  <cp:lastPrinted>2016-04-15T08:20:00Z</cp:lastPrinted>
  <dcterms:modified xsi:type="dcterms:W3CDTF">2025-06-30T01:44:08Z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62AE654F08434F91BEDEDE75216A7A92_13</vt:lpwstr>
  </property>
  <property fmtid="{D5CDD505-2E9C-101B-9397-08002B2CF9AE}" pid="4" name="KSOReadingLayout">
    <vt:bool>false</vt:bool>
  </property>
</Properties>
</file>